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5.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6.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codeName="ThisWorkbook" defaultThemeVersion="124226"/>
  <mc:AlternateContent xmlns:mc="http://schemas.openxmlformats.org/markup-compatibility/2006">
    <mc:Choice Requires="x15">
      <x15ac:absPath xmlns:x15ac="http://schemas.microsoft.com/office/spreadsheetml/2010/11/ac" url="C:\Users\DL24-639Au\Desktop\2025春配布資料\"/>
    </mc:Choice>
  </mc:AlternateContent>
  <xr:revisionPtr revIDLastSave="0" documentId="13_ncr:1_{52B6B037-764A-42C2-90B5-7C2F085B5F52}" xr6:coauthVersionLast="47" xr6:coauthVersionMax="47" xr10:uidLastSave="{00000000-0000-0000-0000-000000000000}"/>
  <bookViews>
    <workbookView xWindow="3060" yWindow="30" windowWidth="25995" windowHeight="15000" xr2:uid="{00000000-000D-0000-FFFF-FFFF00000000}"/>
  </bookViews>
  <sheets>
    <sheet name="依頼書" sheetId="3" r:id="rId1"/>
    <sheet name="貼付用シート" sheetId="7" state="hidden" r:id="rId2"/>
    <sheet name="記入例【職員】 " sheetId="12" r:id="rId3"/>
    <sheet name="記入例【学生】" sheetId="13" r:id="rId4"/>
    <sheet name="記入例【学外者】" sheetId="10" r:id="rId5"/>
    <sheet name="記入例【受領代理人】" sheetId="14" r:id="rId6"/>
    <sheet name="記入例【企業、団体等】" sheetId="11" r:id="rId7"/>
    <sheet name="処理用" sheetId="8" state="hidden" r:id="rId8"/>
    <sheet name="開発メモ" sheetId="5" state="hidden" r:id="rId9"/>
    <sheet name="リスト_IPK" sheetId="6" state="hidden" r:id="rId10"/>
    <sheet name="リスト_様式" sheetId="9" state="hidden" r:id="rId11"/>
  </sheets>
  <externalReferences>
    <externalReference r:id="rId12"/>
    <externalReference r:id="rId13"/>
  </externalReferences>
  <definedNames>
    <definedName name="_xlnm.Print_Area" localSheetId="0">依頼書!$A$1:$T$44</definedName>
    <definedName name="_xlnm.Print_Area" localSheetId="4">記入例【学外者】!$A$1:$T$52</definedName>
    <definedName name="_xlnm.Print_Area" localSheetId="3">記入例【学生】!$A$1:$T$52</definedName>
    <definedName name="_xlnm.Print_Area" localSheetId="6">'記入例【企業、団体等】'!$A$1:$T$52</definedName>
    <definedName name="_xlnm.Print_Area" localSheetId="5">記入例【受領代理人】!$A$1:$T$52</definedName>
    <definedName name="_xlnm.Print_Area" localSheetId="2">'記入例【職員】 '!$A$1:$T$52</definedName>
    <definedName name="_xlnm.Print_Area" localSheetId="1">貼付用シート!$A$11:$E$73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2" i="14" l="1"/>
  <c r="AJ42" i="14" s="1"/>
  <c r="AH36" i="14"/>
  <c r="AI36" i="14" s="1"/>
  <c r="AI33" i="14"/>
  <c r="AJ33" i="14" s="1"/>
  <c r="AI30" i="14"/>
  <c r="AH30" i="14"/>
  <c r="AK27" i="14"/>
  <c r="AL27" i="14" s="1"/>
  <c r="AI24" i="14"/>
  <c r="AJ24" i="14" s="1"/>
  <c r="AH21" i="14"/>
  <c r="AI21" i="14" s="1"/>
  <c r="U21" i="14"/>
  <c r="U20" i="14"/>
  <c r="AH18" i="14"/>
  <c r="AI18" i="14" s="1"/>
  <c r="U12" i="14"/>
  <c r="W14" i="14" s="1"/>
  <c r="AM10" i="14"/>
  <c r="AN10" i="14" s="1"/>
  <c r="K10" i="14"/>
  <c r="AH7" i="14"/>
  <c r="AH4" i="14"/>
  <c r="AI4" i="14" s="1"/>
  <c r="AI7" i="14" s="1"/>
  <c r="AI42" i="13"/>
  <c r="AJ42" i="13" s="1"/>
  <c r="AH36" i="13"/>
  <c r="AI36" i="13" s="1"/>
  <c r="AI33" i="13"/>
  <c r="AJ33" i="13" s="1"/>
  <c r="AH30" i="13"/>
  <c r="AI30" i="13" s="1"/>
  <c r="AK27" i="13"/>
  <c r="AL27" i="13" s="1"/>
  <c r="AI24" i="13"/>
  <c r="AJ24" i="13" s="1"/>
  <c r="AH21" i="13"/>
  <c r="AI21" i="13" s="1"/>
  <c r="U21" i="13"/>
  <c r="U20" i="13"/>
  <c r="AH18" i="13"/>
  <c r="AI18" i="13" s="1"/>
  <c r="U12" i="13"/>
  <c r="W14" i="13" s="1"/>
  <c r="AM10" i="13"/>
  <c r="AN10" i="13" s="1"/>
  <c r="K10" i="13"/>
  <c r="AH7" i="13"/>
  <c r="AH4" i="13"/>
  <c r="AI4" i="13" s="1"/>
  <c r="AI7" i="13" s="1"/>
  <c r="AI42" i="12"/>
  <c r="AJ42" i="12" s="1"/>
  <c r="AH36" i="12"/>
  <c r="AI36" i="12" s="1"/>
  <c r="AI33" i="12"/>
  <c r="AJ33" i="12" s="1"/>
  <c r="AH30" i="12"/>
  <c r="AI30" i="12" s="1"/>
  <c r="AK27" i="12"/>
  <c r="AL27" i="12" s="1"/>
  <c r="AI24" i="12"/>
  <c r="AJ24" i="12" s="1"/>
  <c r="AH21" i="12"/>
  <c r="AI21" i="12" s="1"/>
  <c r="U21" i="12"/>
  <c r="U20" i="12"/>
  <c r="AH18" i="12"/>
  <c r="AI18" i="12" s="1"/>
  <c r="U12" i="12"/>
  <c r="W14" i="12" s="1"/>
  <c r="AM10" i="12"/>
  <c r="AN10" i="12" s="1"/>
  <c r="K10" i="12"/>
  <c r="AH7" i="12"/>
  <c r="AH4" i="12"/>
  <c r="AI4" i="12" s="1"/>
  <c r="AI7" i="12" s="1"/>
  <c r="AI42" i="11"/>
  <c r="AJ42" i="11" s="1"/>
  <c r="AH36" i="11"/>
  <c r="AI36" i="11" s="1"/>
  <c r="AI33" i="11"/>
  <c r="AJ33" i="11" s="1"/>
  <c r="AH30" i="11"/>
  <c r="AI30" i="11" s="1"/>
  <c r="AK27" i="11"/>
  <c r="AL27" i="11" s="1"/>
  <c r="AI24" i="11"/>
  <c r="AJ24" i="11" s="1"/>
  <c r="AH21" i="11"/>
  <c r="AI21" i="11" s="1"/>
  <c r="U21" i="11"/>
  <c r="U20" i="11"/>
  <c r="AH18" i="11"/>
  <c r="AI18" i="11" s="1"/>
  <c r="U12" i="11"/>
  <c r="W14" i="11" s="1"/>
  <c r="AM10" i="11"/>
  <c r="AN10" i="11" s="1"/>
  <c r="K10" i="11"/>
  <c r="AH7" i="11"/>
  <c r="AH4" i="11"/>
  <c r="AI4" i="11" s="1"/>
  <c r="AI42" i="10"/>
  <c r="AJ42" i="10" s="1"/>
  <c r="AH36" i="10"/>
  <c r="AI36" i="10" s="1"/>
  <c r="AI33" i="10"/>
  <c r="AJ33" i="10" s="1"/>
  <c r="AH30" i="10"/>
  <c r="AI30" i="10" s="1"/>
  <c r="AK27" i="10"/>
  <c r="AL27" i="10" s="1"/>
  <c r="AI24" i="10"/>
  <c r="AJ24" i="10" s="1"/>
  <c r="AH21" i="10"/>
  <c r="AI21" i="10" s="1"/>
  <c r="U21" i="10"/>
  <c r="U20" i="10"/>
  <c r="AH18" i="10"/>
  <c r="AI18" i="10" s="1"/>
  <c r="U12" i="10"/>
  <c r="W14" i="10" s="1"/>
  <c r="AM10" i="10"/>
  <c r="AN10" i="10" s="1"/>
  <c r="K10" i="10"/>
  <c r="AH7" i="10"/>
  <c r="AH4" i="10"/>
  <c r="AI4" i="10" s="1"/>
  <c r="AI7" i="10" s="1"/>
  <c r="AI7" i="11" l="1"/>
  <c r="U14" i="14"/>
  <c r="V14" i="14"/>
  <c r="U14" i="13"/>
  <c r="V14" i="13"/>
  <c r="V14" i="12"/>
  <c r="U14" i="12"/>
  <c r="U14" i="11"/>
  <c r="V14" i="11"/>
  <c r="U14" i="10"/>
  <c r="V14" i="10"/>
  <c r="C31" i="7" l="1"/>
  <c r="C32" i="8"/>
  <c r="C24" i="8"/>
  <c r="C35" i="7"/>
  <c r="C81" i="8" l="1"/>
  <c r="C50" i="7"/>
  <c r="AH4" i="3" l="1"/>
  <c r="AI4" i="3" s="1"/>
  <c r="AH7" i="3"/>
  <c r="K10" i="3"/>
  <c r="AM10" i="3"/>
  <c r="AN10" i="3" s="1"/>
  <c r="U12" i="3"/>
  <c r="U14" i="3" s="1"/>
  <c r="AH18" i="3"/>
  <c r="AI18" i="3" s="1"/>
  <c r="U20" i="3"/>
  <c r="U21" i="3"/>
  <c r="AH21" i="3"/>
  <c r="AI21" i="3" s="1"/>
  <c r="AI24" i="3"/>
  <c r="AJ24" i="3" s="1"/>
  <c r="AK27" i="3"/>
  <c r="AL27" i="3" s="1"/>
  <c r="AH30" i="3"/>
  <c r="AI30" i="3" s="1"/>
  <c r="AI33" i="3"/>
  <c r="AJ33" i="3" s="1"/>
  <c r="AH36" i="3"/>
  <c r="AI36" i="3" s="1"/>
  <c r="AI42" i="3"/>
  <c r="AJ42" i="3" s="1"/>
  <c r="AI7" i="3" l="1"/>
  <c r="W14" i="3"/>
  <c r="V14" i="3"/>
  <c r="L29" i="7" l="1"/>
  <c r="M29" i="7" s="1"/>
  <c r="T37" i="7"/>
  <c r="U37" i="7" s="1"/>
  <c r="T38" i="7"/>
  <c r="U38" i="7" s="1"/>
  <c r="T39" i="7"/>
  <c r="U39" i="7" s="1"/>
  <c r="T47" i="7"/>
  <c r="U47" i="7" s="1"/>
  <c r="T49" i="7"/>
  <c r="U49" i="7" s="1"/>
  <c r="T51" i="7"/>
  <c r="U51" i="7" s="1"/>
  <c r="T54" i="7"/>
  <c r="U54" i="7" s="1"/>
  <c r="T55" i="7"/>
  <c r="U55" i="7" s="1"/>
  <c r="T61" i="7"/>
  <c r="U61" i="7" s="1"/>
  <c r="T62" i="7"/>
  <c r="U62" i="7" s="1"/>
  <c r="T64" i="7"/>
  <c r="U64" i="7" s="1"/>
  <c r="T65" i="7"/>
  <c r="U65" i="7" s="1"/>
  <c r="T66" i="7"/>
  <c r="U66" i="7" s="1"/>
  <c r="T27" i="7"/>
  <c r="U27" i="7" s="1"/>
  <c r="T28" i="7"/>
  <c r="U28" i="7" s="1"/>
  <c r="T29" i="7"/>
  <c r="U29" i="7" s="1"/>
  <c r="P30" i="7"/>
  <c r="P32" i="7"/>
  <c r="P33" i="7"/>
  <c r="P34" i="7"/>
  <c r="P36" i="7"/>
  <c r="P37" i="7"/>
  <c r="P38" i="7"/>
  <c r="P39" i="7"/>
  <c r="P40" i="7"/>
  <c r="P42" i="7"/>
  <c r="P43" i="7"/>
  <c r="P44" i="7"/>
  <c r="P45" i="7"/>
  <c r="P46" i="7"/>
  <c r="P47" i="7"/>
  <c r="P49" i="7"/>
  <c r="P51" i="7"/>
  <c r="P53" i="7"/>
  <c r="P55" i="7"/>
  <c r="P56" i="7"/>
  <c r="P57" i="7"/>
  <c r="P58" i="7"/>
  <c r="P59" i="7"/>
  <c r="P61" i="7"/>
  <c r="P62" i="7"/>
  <c r="P63" i="7"/>
  <c r="P64" i="7"/>
  <c r="P65" i="7"/>
  <c r="P66" i="7"/>
  <c r="I27" i="7"/>
  <c r="J27" i="7" s="1"/>
  <c r="L28" i="7"/>
  <c r="M28" i="7" s="1"/>
  <c r="L32" i="7"/>
  <c r="M32" i="7" s="1"/>
  <c r="L33" i="7"/>
  <c r="M33" i="7" s="1"/>
  <c r="L37" i="7"/>
  <c r="M37" i="7" s="1"/>
  <c r="L38" i="7"/>
  <c r="M38" i="7" s="1"/>
  <c r="L39" i="7"/>
  <c r="M39" i="7" s="1"/>
  <c r="L40" i="7"/>
  <c r="M40" i="7" s="1"/>
  <c r="L45" i="7"/>
  <c r="M45" i="7" s="1"/>
  <c r="L46" i="7"/>
  <c r="M46" i="7" s="1"/>
  <c r="L47" i="7"/>
  <c r="M47" i="7" s="1"/>
  <c r="L49" i="7"/>
  <c r="M49" i="7" s="1"/>
  <c r="L54" i="7"/>
  <c r="M54" i="7" s="1"/>
  <c r="L55" i="7"/>
  <c r="M55" i="7" s="1"/>
  <c r="L56" i="7"/>
  <c r="M56" i="7" s="1"/>
  <c r="L57" i="7"/>
  <c r="M57" i="7" s="1"/>
  <c r="L58" i="7"/>
  <c r="M58" i="7" s="1"/>
  <c r="L59" i="7"/>
  <c r="M59" i="7" s="1"/>
  <c r="L61" i="7"/>
  <c r="M61" i="7" s="1"/>
  <c r="L62" i="7"/>
  <c r="M62" i="7" s="1"/>
  <c r="L63" i="7"/>
  <c r="M63" i="7" s="1"/>
  <c r="L64" i="7"/>
  <c r="M64" i="7" s="1"/>
  <c r="L65" i="7"/>
  <c r="M65" i="7" s="1"/>
  <c r="L66" i="7"/>
  <c r="M66" i="7" s="1"/>
  <c r="L27" i="7"/>
  <c r="M27" i="7" s="1"/>
  <c r="I37" i="7"/>
  <c r="J37" i="7" s="1"/>
  <c r="I38" i="7"/>
  <c r="J38" i="7" s="1"/>
  <c r="I39" i="7"/>
  <c r="J39" i="7" s="1"/>
  <c r="I47" i="7"/>
  <c r="J47" i="7" s="1"/>
  <c r="I49" i="7"/>
  <c r="J49" i="7" s="1"/>
  <c r="I54" i="7"/>
  <c r="J54" i="7" s="1"/>
  <c r="I55" i="7"/>
  <c r="J55" i="7" s="1"/>
  <c r="I61" i="7"/>
  <c r="J61" i="7" s="1"/>
  <c r="I62" i="7"/>
  <c r="J62" i="7" s="1"/>
  <c r="I64" i="7"/>
  <c r="J64" i="7" s="1"/>
  <c r="I65" i="7"/>
  <c r="J65" i="7" s="1"/>
  <c r="I66" i="7"/>
  <c r="J66" i="7" s="1"/>
  <c r="I28" i="7"/>
  <c r="J28" i="7" s="1"/>
  <c r="I29" i="7"/>
  <c r="J29" i="7" s="1"/>
  <c r="C98" i="8"/>
  <c r="C75" i="8"/>
  <c r="C76" i="8" s="1"/>
  <c r="C48" i="7"/>
  <c r="C54" i="8"/>
  <c r="C55" i="8"/>
  <c r="X66" i="7" l="1"/>
  <c r="X39" i="7"/>
  <c r="X49" i="7"/>
  <c r="X47" i="7"/>
  <c r="X37" i="7"/>
  <c r="X62" i="7"/>
  <c r="X61" i="7"/>
  <c r="X38" i="7"/>
  <c r="X65" i="7"/>
  <c r="X55" i="7"/>
  <c r="C39" i="7"/>
  <c r="C38" i="7"/>
  <c r="C37" i="7"/>
  <c r="C70" i="8"/>
  <c r="C66" i="8"/>
  <c r="C62" i="8"/>
  <c r="C57" i="8" l="1"/>
  <c r="C56" i="8"/>
  <c r="S46" i="7" l="1"/>
  <c r="R46" i="7"/>
  <c r="S33" i="7"/>
  <c r="R33" i="7"/>
  <c r="S32" i="7"/>
  <c r="R32" i="7"/>
  <c r="T32" i="7" s="1"/>
  <c r="U32" i="7" s="1"/>
  <c r="T46" i="7" l="1"/>
  <c r="U46" i="7" s="1"/>
  <c r="T33" i="7"/>
  <c r="U33" i="7" s="1"/>
  <c r="G46" i="7"/>
  <c r="H46" i="7" s="1"/>
  <c r="I46" i="7" s="1"/>
  <c r="J46" i="7" s="1"/>
  <c r="X46" i="7" l="1"/>
  <c r="Z9" i="7"/>
  <c r="L9" i="7" l="1"/>
  <c r="K9" i="7"/>
  <c r="C167" i="8" l="1"/>
  <c r="K171" i="8" l="1"/>
  <c r="C168" i="8"/>
  <c r="C60" i="7" s="1"/>
  <c r="K173" i="8"/>
  <c r="K174" i="8"/>
  <c r="K172" i="8"/>
  <c r="C59" i="7"/>
  <c r="C58" i="7"/>
  <c r="C57" i="7"/>
  <c r="C56" i="7"/>
  <c r="C128" i="8" l="1"/>
  <c r="C52" i="7" l="1"/>
  <c r="N110" i="8"/>
  <c r="N109" i="8"/>
  <c r="N108" i="8"/>
  <c r="N107" i="8"/>
  <c r="N106" i="8"/>
  <c r="N105" i="8"/>
  <c r="N104" i="8"/>
  <c r="N103" i="8"/>
  <c r="N102" i="8"/>
  <c r="N101" i="8"/>
  <c r="P101" i="8" s="1"/>
  <c r="C53" i="7"/>
  <c r="C45" i="7"/>
  <c r="C44" i="7"/>
  <c r="C43" i="7"/>
  <c r="C42" i="7"/>
  <c r="G33" i="7"/>
  <c r="H33" i="7" s="1"/>
  <c r="I33" i="7" s="1"/>
  <c r="J33" i="7" s="1"/>
  <c r="X33" i="7" s="1"/>
  <c r="G32" i="7"/>
  <c r="H32" i="7" s="1"/>
  <c r="I32" i="7" s="1"/>
  <c r="J32" i="7" s="1"/>
  <c r="X32" i="7" s="1"/>
  <c r="N59" i="8"/>
  <c r="N58" i="8"/>
  <c r="N57" i="8"/>
  <c r="N56" i="8"/>
  <c r="N55" i="8"/>
  <c r="N54" i="8"/>
  <c r="N53" i="8"/>
  <c r="N52" i="8"/>
  <c r="N51" i="8"/>
  <c r="N50" i="8"/>
  <c r="N49" i="8"/>
  <c r="N48" i="8"/>
  <c r="N47" i="8"/>
  <c r="N46" i="8"/>
  <c r="N45" i="8"/>
  <c r="N44" i="8"/>
  <c r="N43" i="8"/>
  <c r="N42" i="8"/>
  <c r="N41" i="8"/>
  <c r="O41" i="8" s="1"/>
  <c r="C34" i="7"/>
  <c r="C30" i="7"/>
  <c r="P102" i="8" l="1"/>
  <c r="P103" i="8" s="1"/>
  <c r="P104" i="8" s="1"/>
  <c r="O101" i="8"/>
  <c r="O102" i="8" s="1"/>
  <c r="O103" i="8" s="1"/>
  <c r="O104" i="8" s="1"/>
  <c r="O105" i="8" s="1"/>
  <c r="O106" i="8" s="1"/>
  <c r="O107" i="8" s="1"/>
  <c r="O108" i="8" s="1"/>
  <c r="O109" i="8" s="1"/>
  <c r="O110" i="8" s="1"/>
  <c r="C51" i="7"/>
  <c r="C87" i="8"/>
  <c r="O42" i="8"/>
  <c r="O43" i="8" s="1"/>
  <c r="O44" i="8" s="1"/>
  <c r="O45" i="8" s="1"/>
  <c r="O46" i="8" s="1"/>
  <c r="O47" i="8" s="1"/>
  <c r="O48" i="8" s="1"/>
  <c r="O49" i="8" s="1"/>
  <c r="O50" i="8" s="1"/>
  <c r="O51" i="8" s="1"/>
  <c r="O52" i="8" s="1"/>
  <c r="O53" i="8" s="1"/>
  <c r="O54" i="8" s="1"/>
  <c r="O55" i="8" s="1"/>
  <c r="O56" i="8" s="1"/>
  <c r="O57" i="8" s="1"/>
  <c r="O58" i="8" s="1"/>
  <c r="O59" i="8" s="1"/>
  <c r="P105" i="8" l="1"/>
  <c r="P106" i="8" s="1"/>
  <c r="P107" i="8" s="1"/>
  <c r="P108" i="8" s="1"/>
  <c r="P109" i="8" s="1"/>
  <c r="P110" i="8" s="1"/>
  <c r="C49" i="7"/>
  <c r="C47" i="7"/>
  <c r="C134" i="8"/>
  <c r="C54" i="7"/>
  <c r="D54" i="7" s="1"/>
  <c r="C88" i="8" l="1"/>
  <c r="C55" i="7"/>
  <c r="C152" i="8"/>
  <c r="C29" i="7"/>
  <c r="D29" i="7" s="1"/>
  <c r="C44" i="8"/>
  <c r="C156" i="8" l="1"/>
  <c r="D66" i="7" s="1"/>
  <c r="G66" i="7" s="1"/>
  <c r="O54" i="7"/>
  <c r="P54" i="7" s="1"/>
  <c r="X54" i="7" s="1"/>
  <c r="O29" i="7"/>
  <c r="P29" i="7" s="1"/>
  <c r="X29" i="7" s="1"/>
  <c r="C151" i="8"/>
  <c r="C170" i="8" s="1"/>
  <c r="D55" i="7"/>
  <c r="C120" i="8" s="1"/>
  <c r="D51" i="7"/>
  <c r="G51" i="7" s="1"/>
  <c r="C27" i="7"/>
  <c r="C28" i="7"/>
  <c r="D28" i="7" s="1"/>
  <c r="C45" i="8"/>
  <c r="C40" i="7" s="1"/>
  <c r="C154" i="8" l="1"/>
  <c r="D65" i="7" s="1"/>
  <c r="G65" i="7" s="1"/>
  <c r="C155" i="8"/>
  <c r="D64" i="7" s="1"/>
  <c r="V64" i="7" s="1"/>
  <c r="H51" i="7"/>
  <c r="I51" i="7" s="1"/>
  <c r="J51" i="7" s="1"/>
  <c r="L51" i="7"/>
  <c r="M51" i="7" s="1"/>
  <c r="P9" i="7"/>
  <c r="AN9" i="7"/>
  <c r="C8" i="8"/>
  <c r="C143" i="8"/>
  <c r="C144" i="8" s="1"/>
  <c r="C145" i="8" s="1"/>
  <c r="C138" i="8"/>
  <c r="C139" i="8" s="1"/>
  <c r="C140" i="8" s="1"/>
  <c r="X64" i="7" l="1"/>
  <c r="W64" i="7"/>
  <c r="X51" i="7"/>
  <c r="G9" i="7"/>
  <c r="C9" i="7"/>
  <c r="G64" i="7"/>
  <c r="C129" i="8"/>
  <c r="C130" i="8" s="1"/>
  <c r="D59" i="7" s="1"/>
  <c r="C123" i="8"/>
  <c r="E123" i="8" s="1"/>
  <c r="D56" i="7" s="1"/>
  <c r="C124" i="8"/>
  <c r="E124" i="8" s="1"/>
  <c r="D57" i="7" s="1"/>
  <c r="C125" i="8"/>
  <c r="E125" i="8" s="1"/>
  <c r="D58" i="7" s="1"/>
  <c r="R59" i="7" l="1"/>
  <c r="S59" i="7"/>
  <c r="R58" i="7"/>
  <c r="S58" i="7"/>
  <c r="S57" i="7"/>
  <c r="R57" i="7"/>
  <c r="S56" i="7"/>
  <c r="R56" i="7"/>
  <c r="AF9" i="7"/>
  <c r="G58" i="7"/>
  <c r="H58" i="7" s="1"/>
  <c r="I58" i="7" s="1"/>
  <c r="J58" i="7" s="1"/>
  <c r="AD9" i="7"/>
  <c r="G56" i="7"/>
  <c r="H56" i="7" s="1"/>
  <c r="I56" i="7" s="1"/>
  <c r="J56" i="7" s="1"/>
  <c r="AE9" i="7"/>
  <c r="G57" i="7"/>
  <c r="H57" i="7" s="1"/>
  <c r="I57" i="7" s="1"/>
  <c r="J57" i="7" s="1"/>
  <c r="AB9" i="7"/>
  <c r="G59" i="7"/>
  <c r="H59" i="7" s="1"/>
  <c r="I59" i="7" s="1"/>
  <c r="J59" i="7" s="1"/>
  <c r="C99" i="8"/>
  <c r="O112" i="8" s="1"/>
  <c r="C92" i="8"/>
  <c r="C93" i="8" s="1"/>
  <c r="C94" i="8" s="1"/>
  <c r="C95" i="8" s="1"/>
  <c r="D52" i="7" s="1"/>
  <c r="O52" i="7" s="1"/>
  <c r="P52" i="7" s="1"/>
  <c r="C82" i="8"/>
  <c r="C83" i="8" s="1"/>
  <c r="C84" i="8" s="1"/>
  <c r="D50" i="7" s="1"/>
  <c r="O50" i="7" s="1"/>
  <c r="P50" i="7" s="1"/>
  <c r="C71" i="8"/>
  <c r="D39" i="7" s="1"/>
  <c r="C16" i="7" s="1"/>
  <c r="C67" i="8"/>
  <c r="C63" i="8"/>
  <c r="D37" i="7" s="1"/>
  <c r="E57" i="8"/>
  <c r="D45" i="7" s="1"/>
  <c r="E56" i="8"/>
  <c r="D44" i="7" s="1"/>
  <c r="E55" i="8"/>
  <c r="D43" i="7" s="1"/>
  <c r="E54" i="8"/>
  <c r="D42" i="7" s="1"/>
  <c r="C50" i="8"/>
  <c r="C41" i="7" s="1"/>
  <c r="D41" i="7" s="1"/>
  <c r="O41" i="7" s="1"/>
  <c r="P41" i="7" s="1"/>
  <c r="C36" i="8"/>
  <c r="E30" i="7" s="1"/>
  <c r="C25" i="8"/>
  <c r="C26" i="8" s="1"/>
  <c r="C5" i="8"/>
  <c r="C6" i="8" s="1"/>
  <c r="C18" i="8"/>
  <c r="D49" i="7"/>
  <c r="G49" i="7" s="1"/>
  <c r="D47" i="7"/>
  <c r="E46" i="7"/>
  <c r="D40" i="7"/>
  <c r="D38" i="7" l="1"/>
  <c r="K170" i="8" s="1"/>
  <c r="C100" i="8"/>
  <c r="D53" i="7" s="1"/>
  <c r="J25" i="8"/>
  <c r="C27" i="8" s="1"/>
  <c r="T57" i="7"/>
  <c r="U57" i="7" s="1"/>
  <c r="X57" i="7" s="1"/>
  <c r="T58" i="7"/>
  <c r="U58" i="7" s="1"/>
  <c r="X58" i="7" s="1"/>
  <c r="T56" i="7"/>
  <c r="U56" i="7" s="1"/>
  <c r="X56" i="7" s="1"/>
  <c r="T59" i="7"/>
  <c r="U59" i="7" s="1"/>
  <c r="X59" i="7" s="1"/>
  <c r="S52" i="7"/>
  <c r="R52" i="7"/>
  <c r="R50" i="7"/>
  <c r="S50" i="7"/>
  <c r="R45" i="7"/>
  <c r="S45" i="7"/>
  <c r="R44" i="7"/>
  <c r="S44" i="7"/>
  <c r="S43" i="7"/>
  <c r="R43" i="7"/>
  <c r="R42" i="7"/>
  <c r="S42" i="7"/>
  <c r="S41" i="7"/>
  <c r="R41" i="7"/>
  <c r="R40" i="7"/>
  <c r="S40" i="7"/>
  <c r="U9" i="7"/>
  <c r="G41" i="7"/>
  <c r="L41" i="7" s="1"/>
  <c r="M41" i="7" s="1"/>
  <c r="V9" i="7"/>
  <c r="G42" i="7"/>
  <c r="L42" i="7" s="1"/>
  <c r="M42" i="7" s="1"/>
  <c r="AM9" i="7"/>
  <c r="G50" i="7"/>
  <c r="L50" i="7" s="1"/>
  <c r="M50" i="7" s="1"/>
  <c r="Y9" i="7"/>
  <c r="G45" i="7"/>
  <c r="H45" i="7" s="1"/>
  <c r="I45" i="7" s="1"/>
  <c r="J45" i="7" s="1"/>
  <c r="Q9" i="7"/>
  <c r="G40" i="7"/>
  <c r="H40" i="7" s="1"/>
  <c r="I40" i="7" s="1"/>
  <c r="J40" i="7" s="1"/>
  <c r="AO9" i="7"/>
  <c r="G52" i="7"/>
  <c r="L52" i="7" s="1"/>
  <c r="M52" i="7" s="1"/>
  <c r="W9" i="7"/>
  <c r="G43" i="7"/>
  <c r="L43" i="7" s="1"/>
  <c r="M43" i="7" s="1"/>
  <c r="X9" i="7"/>
  <c r="G44" i="7"/>
  <c r="L44" i="7" s="1"/>
  <c r="M44" i="7" s="1"/>
  <c r="E44" i="7"/>
  <c r="V44" i="7" s="1"/>
  <c r="W44" i="7" s="1"/>
  <c r="E43" i="7"/>
  <c r="V43" i="7" s="1"/>
  <c r="W43" i="7" s="1"/>
  <c r="E42" i="7"/>
  <c r="V42" i="7" s="1"/>
  <c r="W42" i="7" s="1"/>
  <c r="K169" i="8"/>
  <c r="K168" i="8"/>
  <c r="C77" i="8"/>
  <c r="C78" i="8" s="1"/>
  <c r="C33" i="8"/>
  <c r="D30" i="7" s="1"/>
  <c r="C19" i="8"/>
  <c r="C20" i="8"/>
  <c r="D27" i="7"/>
  <c r="O61" i="8" l="1"/>
  <c r="C39" i="8" s="1"/>
  <c r="D34" i="7"/>
  <c r="E36" i="7" s="1"/>
  <c r="T43" i="7"/>
  <c r="U43" i="7" s="1"/>
  <c r="T42" i="7"/>
  <c r="U42" i="7" s="1"/>
  <c r="AP9" i="7"/>
  <c r="C101" i="8"/>
  <c r="T44" i="7"/>
  <c r="U44" i="7" s="1"/>
  <c r="T45" i="7"/>
  <c r="U45" i="7" s="1"/>
  <c r="X45" i="7" s="1"/>
  <c r="T41" i="7"/>
  <c r="U41" i="7" s="1"/>
  <c r="T50" i="7"/>
  <c r="U50" i="7" s="1"/>
  <c r="T52" i="7"/>
  <c r="U52" i="7" s="1"/>
  <c r="T40" i="7"/>
  <c r="U40" i="7" s="1"/>
  <c r="X40" i="7" s="1"/>
  <c r="O28" i="7"/>
  <c r="P28" i="7" s="1"/>
  <c r="X28" i="7" s="1"/>
  <c r="O27" i="7"/>
  <c r="P27" i="7" s="1"/>
  <c r="X27" i="7" s="1"/>
  <c r="C12" i="7"/>
  <c r="H52" i="7"/>
  <c r="I52" i="7" s="1"/>
  <c r="J52" i="7" s="1"/>
  <c r="H50" i="7"/>
  <c r="I50" i="7" s="1"/>
  <c r="J50" i="7" s="1"/>
  <c r="H44" i="7"/>
  <c r="I44" i="7" s="1"/>
  <c r="J44" i="7" s="1"/>
  <c r="H43" i="7"/>
  <c r="I43" i="7" s="1"/>
  <c r="J43" i="7" s="1"/>
  <c r="H42" i="7"/>
  <c r="I42" i="7" s="1"/>
  <c r="J42" i="7" s="1"/>
  <c r="H41" i="7"/>
  <c r="I41" i="7" s="1"/>
  <c r="J41" i="7" s="1"/>
  <c r="S34" i="7"/>
  <c r="D63" i="7"/>
  <c r="V63" i="7" s="1"/>
  <c r="W63" i="7" s="1"/>
  <c r="C34" i="8"/>
  <c r="G30" i="7"/>
  <c r="L30" i="7" s="1"/>
  <c r="M30" i="7" s="1"/>
  <c r="R34" i="7" l="1"/>
  <c r="M9" i="7"/>
  <c r="E34" i="7"/>
  <c r="G53" i="7"/>
  <c r="L53" i="7" s="1"/>
  <c r="M53" i="7" s="1"/>
  <c r="D48" i="7"/>
  <c r="O48" i="7" s="1"/>
  <c r="P48" i="7" s="1"/>
  <c r="V23" i="3"/>
  <c r="U23" i="3"/>
  <c r="X43" i="7"/>
  <c r="X42" i="7"/>
  <c r="X52" i="7"/>
  <c r="C105" i="8"/>
  <c r="C106" i="8" s="1"/>
  <c r="P112" i="8" s="1"/>
  <c r="C107" i="8" s="1"/>
  <c r="C108" i="8" s="1"/>
  <c r="E55" i="7" s="1"/>
  <c r="R53" i="7"/>
  <c r="S53" i="7"/>
  <c r="X44" i="7"/>
  <c r="X41" i="7"/>
  <c r="T34" i="7"/>
  <c r="U34" i="7" s="1"/>
  <c r="R30" i="7"/>
  <c r="S30" i="7"/>
  <c r="B9" i="7"/>
  <c r="S63" i="7"/>
  <c r="R63" i="7"/>
  <c r="C15" i="7"/>
  <c r="G63" i="7"/>
  <c r="J9" i="7"/>
  <c r="C28" i="8"/>
  <c r="C14" i="7"/>
  <c r="C40" i="8"/>
  <c r="D36" i="7" s="1"/>
  <c r="H53" i="7" l="1"/>
  <c r="I53" i="7" s="1"/>
  <c r="J53" i="7" s="1"/>
  <c r="AL9" i="7"/>
  <c r="S48" i="7"/>
  <c r="E48" i="7"/>
  <c r="V48" i="7" s="1"/>
  <c r="W48" i="7" s="1"/>
  <c r="E50" i="7"/>
  <c r="V50" i="7" s="1"/>
  <c r="R48" i="7"/>
  <c r="G48" i="7"/>
  <c r="L48" i="7" s="1"/>
  <c r="M48" i="7" s="1"/>
  <c r="O67" i="7"/>
  <c r="T53" i="7"/>
  <c r="U53" i="7" s="1"/>
  <c r="T63" i="7"/>
  <c r="U63" i="7" s="1"/>
  <c r="E53" i="7"/>
  <c r="T30" i="7"/>
  <c r="U30" i="7" s="1"/>
  <c r="H30" i="7"/>
  <c r="I30" i="7" s="1"/>
  <c r="J30" i="7" s="1"/>
  <c r="S36" i="7"/>
  <c r="R36" i="7"/>
  <c r="H63" i="7"/>
  <c r="I63" i="7" s="1"/>
  <c r="J63" i="7" s="1"/>
  <c r="G36" i="7"/>
  <c r="L36" i="7" s="1"/>
  <c r="M36" i="7" s="1"/>
  <c r="N9" i="7"/>
  <c r="G34" i="7"/>
  <c r="L34" i="7" s="1"/>
  <c r="M34" i="7" s="1"/>
  <c r="T48" i="7" l="1"/>
  <c r="U48" i="7" s="1"/>
  <c r="W50" i="7"/>
  <c r="X50" i="7"/>
  <c r="H48" i="7"/>
  <c r="I48" i="7" s="1"/>
  <c r="J48" i="7" s="1"/>
  <c r="T36" i="7"/>
  <c r="U36" i="7" s="1"/>
  <c r="X63" i="7"/>
  <c r="X30" i="7"/>
  <c r="V53" i="7"/>
  <c r="H34" i="7"/>
  <c r="I34" i="7" s="1"/>
  <c r="H36" i="7"/>
  <c r="I36" i="7" s="1"/>
  <c r="J36" i="7" s="1"/>
  <c r="X48" i="7" l="1"/>
  <c r="X36" i="7"/>
  <c r="S67" i="7"/>
  <c r="C23" i="7" s="1"/>
  <c r="W53" i="7"/>
  <c r="X53" i="7"/>
  <c r="I67" i="7"/>
  <c r="C21" i="7" s="1"/>
  <c r="J34" i="7"/>
  <c r="X34" i="7" s="1"/>
  <c r="L67" i="7"/>
  <c r="C22" i="7" s="1"/>
  <c r="V67" i="7" l="1"/>
  <c r="C24" i="7" s="1"/>
  <c r="C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DL21-031Au</author>
    <author>りょうすけ</author>
  </authors>
  <commentList>
    <comment ref="D26" authorId="0" shapeId="0" xr:uid="{075B05D5-CF03-4B9B-8C72-E997CCDCE031}">
      <text>
        <r>
          <rPr>
            <b/>
            <sz val="12"/>
            <color indexed="10"/>
            <rFont val="MS P ゴシック"/>
            <family val="3"/>
            <charset val="128"/>
          </rPr>
          <t>・D列のみを編集すること</t>
        </r>
        <r>
          <rPr>
            <sz val="12"/>
            <color indexed="10"/>
            <rFont val="MS P ゴシック"/>
            <family val="3"/>
            <charset val="128"/>
          </rPr>
          <t>。
・水色ハイライト：テンプレに転記される項目（濃い色は入力必須）
・黄色ハイライト：エラー項目
・緑ハイライト：直接入力等により式が消えたセル</t>
        </r>
      </text>
    </comment>
    <comment ref="Q26" authorId="0" shapeId="0" xr:uid="{BE180DCF-847F-4FD9-827B-B785CEE4C430}">
      <text>
        <r>
          <rPr>
            <sz val="9"/>
            <color indexed="81"/>
            <rFont val="MS P ゴシック"/>
            <family val="3"/>
            <charset val="128"/>
          </rPr>
          <t>「債主登録担当者　編集欄」にて手修正する可能性が高い項目についてチェック</t>
        </r>
      </text>
    </comment>
    <comment ref="N28" authorId="1" shapeId="0" xr:uid="{FD3517AA-D8AD-4669-9027-34D13172BCD9}">
      <text>
        <r>
          <rPr>
            <b/>
            <sz val="9"/>
            <color indexed="81"/>
            <rFont val="MS P ゴシック"/>
            <family val="3"/>
            <charset val="128"/>
          </rPr>
          <t>申出区分「変更」の場合、未入力判定を実施</t>
        </r>
      </text>
    </comment>
    <comment ref="B30" authorId="0" shapeId="0" xr:uid="{03DDC1CD-EDFC-4B63-85FC-E5E12B4137E6}">
      <text>
        <r>
          <rPr>
            <sz val="9"/>
            <color indexed="81"/>
            <rFont val="MS P ゴシック"/>
            <family val="3"/>
            <charset val="128"/>
          </rPr>
          <t>・半角に変換
・スペースを削除
・依頼部署の記載あればそちらを優先</t>
        </r>
      </text>
    </comment>
    <comment ref="B34" authorId="0" shapeId="0" xr:uid="{AB3EBBEC-F535-4E5A-8000-8FF98EF086F3}">
      <text>
        <r>
          <rPr>
            <sz val="9"/>
            <color indexed="81"/>
            <rFont val="MS P ゴシック"/>
            <family val="3"/>
            <charset val="128"/>
          </rPr>
          <t xml:space="preserve">・依頼部署の記載あればそちらを優先
・受領代理の場合は自動で先頭に「受領代理人　」を付加
・個人債主で、氏名にアルファベットが含まれる場合は自動で末尾に「（カナ）」を付加。漢字氏名の場合は自動で付加されないので、手動で追加すること。
</t>
        </r>
      </text>
    </comment>
    <comment ref="D34" authorId="0" shapeId="0" xr:uid="{D52264B8-EF75-49CA-BC0A-47C3303955DD}">
      <text>
        <r>
          <rPr>
            <sz val="9"/>
            <color indexed="81"/>
            <rFont val="MS P ゴシック"/>
            <family val="3"/>
            <charset val="128"/>
          </rPr>
          <t>文字数が超過する場合は、法人名。支店名に転記</t>
        </r>
        <r>
          <rPr>
            <b/>
            <sz val="9"/>
            <color indexed="81"/>
            <rFont val="MS P ゴシック"/>
            <family val="3"/>
            <charset val="128"/>
          </rPr>
          <t xml:space="preserve">
</t>
        </r>
      </text>
    </comment>
    <comment ref="B36" authorId="0" shapeId="0" xr:uid="{A6B4F4C0-7243-46D3-A38A-F2F0B39DE017}">
      <text>
        <r>
          <rPr>
            <sz val="9"/>
            <color indexed="81"/>
            <rFont val="MS P ゴシック"/>
            <family val="3"/>
            <charset val="128"/>
          </rPr>
          <t>名称の先頭20文字を抽出</t>
        </r>
      </text>
    </comment>
    <comment ref="B43" authorId="0" shapeId="0" xr:uid="{5C0AB27C-D2B4-4330-A212-0B4ADA9614C2}">
      <text>
        <r>
          <rPr>
            <sz val="9"/>
            <color indexed="81"/>
            <rFont val="MS P ゴシック"/>
            <family val="3"/>
            <charset val="128"/>
          </rPr>
          <t>・全角に変換
・全角マイナスを全角ハイフンに変換</t>
        </r>
      </text>
    </comment>
    <comment ref="B44" authorId="0" shapeId="0" xr:uid="{50B45E6C-7287-4B7A-9B2B-0188B65283A0}">
      <text>
        <r>
          <rPr>
            <sz val="9"/>
            <color indexed="81"/>
            <rFont val="MS P ゴシック"/>
            <family val="3"/>
            <charset val="128"/>
          </rPr>
          <t>・全角に変換
・全角マイナスを全角ハイフンに変換</t>
        </r>
      </text>
    </comment>
    <comment ref="B45" authorId="0" shapeId="0" xr:uid="{D3D1B714-1F2D-49FF-8346-9F139E23E4DA}">
      <text>
        <r>
          <rPr>
            <sz val="9"/>
            <color indexed="81"/>
            <rFont val="MS P ゴシック"/>
            <family val="3"/>
            <charset val="128"/>
          </rPr>
          <t>・全角に変換
・全角マイナスを全角ハイフンに変換</t>
        </r>
      </text>
    </comment>
    <comment ref="B53" authorId="0" shapeId="0" xr:uid="{F543AD19-60C0-4A36-84F5-45D726890769}">
      <text>
        <r>
          <rPr>
            <sz val="9"/>
            <color indexed="81"/>
            <rFont val="MS P ゴシック"/>
            <family val="3"/>
            <charset val="128"/>
          </rPr>
          <t>禁止文字を自動変換
・小文字→大文字
・ｰ（長音）→-（ハイフン）</t>
        </r>
      </text>
    </comment>
    <comment ref="V53" authorId="1" shapeId="0" xr:uid="{FC164687-4A5C-452D-9805-8AFFC5F661FC}">
      <text>
        <r>
          <rPr>
            <b/>
            <sz val="9"/>
            <color indexed="81"/>
            <rFont val="MS P ゴシック"/>
            <family val="3"/>
            <charset val="128"/>
          </rPr>
          <t>登録担当者が手修正した際に、禁止文字を使用していないかチェック（再変換した文字列との差分があれば1）</t>
        </r>
      </text>
    </comment>
    <comment ref="N54" authorId="1" shapeId="0" xr:uid="{454FE9AA-8873-4D8F-A5F5-6CDD86DD2A43}">
      <text>
        <r>
          <rPr>
            <b/>
            <sz val="9"/>
            <color indexed="81"/>
            <rFont val="MS P ゴシック"/>
            <family val="3"/>
            <charset val="128"/>
          </rPr>
          <t>身分区分「企業、団体等（個人事業主含む）」の場合に未入力判定を実施</t>
        </r>
      </text>
    </comment>
    <comment ref="B63" authorId="0" shapeId="0" xr:uid="{5591BFFE-CA74-4459-8E1F-1F2C6C5432EA}">
      <text>
        <r>
          <rPr>
            <sz val="9"/>
            <color indexed="81"/>
            <rFont val="MS P ゴシック"/>
            <family val="3"/>
            <charset val="128"/>
          </rPr>
          <t xml:space="preserve">
職員（新規・変更）：先頭に「0」末尾に「5」を付加
学生：先頭に「00」付加
上記以外：既存コードの記載がある場合は既存コード、
　　　　　ない場合は「要採番／既存コード確認」を表示
</t>
        </r>
      </text>
    </comment>
  </commentList>
</comments>
</file>

<file path=xl/sharedStrings.xml><?xml version="1.0" encoding="utf-8"?>
<sst xmlns="http://schemas.openxmlformats.org/spreadsheetml/2006/main" count="1960" uniqueCount="692">
  <si>
    <t>　</t>
    <phoneticPr fontId="2"/>
  </si>
  <si>
    <t>　依頼年月日：</t>
    <rPh sb="1" eb="3">
      <t>イライ</t>
    </rPh>
    <rPh sb="3" eb="6">
      <t>ネンガッピ</t>
    </rPh>
    <phoneticPr fontId="2"/>
  </si>
  <si>
    <t>　     　年　　月　　日</t>
    <rPh sb="7" eb="8">
      <t>ネン</t>
    </rPh>
    <rPh sb="10" eb="11">
      <t>ツキ</t>
    </rPh>
    <rPh sb="13" eb="14">
      <t>ヒ</t>
    </rPh>
    <phoneticPr fontId="2"/>
  </si>
  <si>
    <t>　　　　</t>
    <phoneticPr fontId="2"/>
  </si>
  <si>
    <t>生年月日（西暦）</t>
    <rPh sb="0" eb="2">
      <t>セイネン</t>
    </rPh>
    <rPh sb="2" eb="4">
      <t>ガッピ</t>
    </rPh>
    <rPh sb="5" eb="7">
      <t>セイレキ</t>
    </rPh>
    <phoneticPr fontId="2"/>
  </si>
  <si>
    <t>所属名</t>
    <rPh sb="0" eb="2">
      <t>ショゾク</t>
    </rPh>
    <rPh sb="2" eb="3">
      <t>メイ</t>
    </rPh>
    <phoneticPr fontId="2"/>
  </si>
  <si>
    <t>住所</t>
    <rPh sb="0" eb="2">
      <t>ジュウショ</t>
    </rPh>
    <phoneticPr fontId="2"/>
  </si>
  <si>
    <t>電話番号</t>
    <rPh sb="0" eb="2">
      <t>デンワ</t>
    </rPh>
    <rPh sb="2" eb="4">
      <t>バンゴウ</t>
    </rPh>
    <phoneticPr fontId="2"/>
  </si>
  <si>
    <t>金融機関</t>
    <rPh sb="0" eb="2">
      <t>キンユウ</t>
    </rPh>
    <rPh sb="2" eb="4">
      <t>キカン</t>
    </rPh>
    <phoneticPr fontId="2"/>
  </si>
  <si>
    <t>預金種別</t>
    <rPh sb="0" eb="2">
      <t>ヨキン</t>
    </rPh>
    <rPh sb="2" eb="4">
      <t>シュベツ</t>
    </rPh>
    <phoneticPr fontId="2"/>
  </si>
  <si>
    <t>普通</t>
    <rPh sb="0" eb="2">
      <t>フツウ</t>
    </rPh>
    <phoneticPr fontId="2"/>
  </si>
  <si>
    <t>当座</t>
    <rPh sb="0" eb="2">
      <t>トウザ</t>
    </rPh>
    <phoneticPr fontId="2"/>
  </si>
  <si>
    <t>口座名義</t>
    <rPh sb="0" eb="2">
      <t>コウザ</t>
    </rPh>
    <rPh sb="2" eb="4">
      <t>メイギ</t>
    </rPh>
    <phoneticPr fontId="2"/>
  </si>
  <si>
    <t>口座名義カナ</t>
    <rPh sb="0" eb="2">
      <t>コウザ</t>
    </rPh>
    <rPh sb="2" eb="4">
      <t>メイギ</t>
    </rPh>
    <phoneticPr fontId="2"/>
  </si>
  <si>
    <t>必要</t>
    <rPh sb="0" eb="2">
      <t>ヒツヨウ</t>
    </rPh>
    <phoneticPr fontId="2"/>
  </si>
  <si>
    <t>不要</t>
    <rPh sb="0" eb="2">
      <t>フヨウ</t>
    </rPh>
    <phoneticPr fontId="2"/>
  </si>
  <si>
    <t>　　　　　　　　　　　　　　　　　</t>
    <phoneticPr fontId="2"/>
  </si>
  <si>
    <t>企業区分</t>
    <rPh sb="0" eb="2">
      <t>キギョウ</t>
    </rPh>
    <rPh sb="2" eb="4">
      <t>クブン</t>
    </rPh>
    <phoneticPr fontId="2"/>
  </si>
  <si>
    <t>大企業</t>
    <rPh sb="0" eb="3">
      <t>ダイキギョウ</t>
    </rPh>
    <phoneticPr fontId="2"/>
  </si>
  <si>
    <t>中小企業</t>
    <rPh sb="0" eb="4">
      <t>チュウショウキギョウ</t>
    </rPh>
    <phoneticPr fontId="2"/>
  </si>
  <si>
    <t>国等</t>
    <rPh sb="0" eb="1">
      <t>クニ</t>
    </rPh>
    <rPh sb="1" eb="2">
      <t>トウ</t>
    </rPh>
    <phoneticPr fontId="2"/>
  </si>
  <si>
    <t>公共法人等</t>
    <rPh sb="0" eb="2">
      <t>コウキョウ</t>
    </rPh>
    <rPh sb="2" eb="4">
      <t>ホウジン</t>
    </rPh>
    <rPh sb="4" eb="5">
      <t>トウ</t>
    </rPh>
    <phoneticPr fontId="2"/>
  </si>
  <si>
    <t>その他</t>
    <rPh sb="2" eb="3">
      <t>タ</t>
    </rPh>
    <phoneticPr fontId="2"/>
  </si>
  <si>
    <t>対象外</t>
    <rPh sb="0" eb="3">
      <t>タイショウガイ</t>
    </rPh>
    <phoneticPr fontId="2"/>
  </si>
  <si>
    <t>　　</t>
    <phoneticPr fontId="2"/>
  </si>
  <si>
    <t>申出区分</t>
    <rPh sb="0" eb="2">
      <t>モウシデ</t>
    </rPh>
    <rPh sb="2" eb="4">
      <t>クブン</t>
    </rPh>
    <phoneticPr fontId="2"/>
  </si>
  <si>
    <t>新規</t>
    <rPh sb="0" eb="2">
      <t>シンキ</t>
    </rPh>
    <phoneticPr fontId="2"/>
  </si>
  <si>
    <t>変更</t>
    <rPh sb="0" eb="2">
      <t>ヘンコウ</t>
    </rPh>
    <phoneticPr fontId="2"/>
  </si>
  <si>
    <t>支払方法</t>
    <rPh sb="0" eb="2">
      <t>シハライ</t>
    </rPh>
    <rPh sb="2" eb="4">
      <t>ホウホウ</t>
    </rPh>
    <phoneticPr fontId="2"/>
  </si>
  <si>
    <t>銀行振込</t>
    <rPh sb="0" eb="2">
      <t>ギンコウ</t>
    </rPh>
    <rPh sb="2" eb="4">
      <t>フリコミ</t>
    </rPh>
    <phoneticPr fontId="2"/>
  </si>
  <si>
    <t>窓口払</t>
    <rPh sb="0" eb="2">
      <t>マドグチ</t>
    </rPh>
    <rPh sb="2" eb="3">
      <t>バラ</t>
    </rPh>
    <phoneticPr fontId="2"/>
  </si>
  <si>
    <t>口座引落</t>
    <rPh sb="0" eb="2">
      <t>コウザ</t>
    </rPh>
    <rPh sb="2" eb="4">
      <t>ヒキオトシ</t>
    </rPh>
    <phoneticPr fontId="2"/>
  </si>
  <si>
    <t>新規</t>
    <rPh sb="0" eb="2">
      <t>シンキ</t>
    </rPh>
    <phoneticPr fontId="2"/>
  </si>
  <si>
    <t>常勤職員</t>
    <rPh sb="0" eb="4">
      <t>ジョウキンショクイン</t>
    </rPh>
    <phoneticPr fontId="2"/>
  </si>
  <si>
    <t>非常勤職員</t>
    <rPh sb="0" eb="5">
      <t>ヒジョウキンショクイン</t>
    </rPh>
    <phoneticPr fontId="2"/>
  </si>
  <si>
    <t>東京科学大学の学生</t>
    <rPh sb="0" eb="6">
      <t>トウキョウカガクダイガク</t>
    </rPh>
    <rPh sb="7" eb="9">
      <t>ガクセイ</t>
    </rPh>
    <phoneticPr fontId="2"/>
  </si>
  <si>
    <t>学外者</t>
    <rPh sb="0" eb="3">
      <t>ガクガイシャ</t>
    </rPh>
    <phoneticPr fontId="2"/>
  </si>
  <si>
    <t>市区町村</t>
    <rPh sb="0" eb="4">
      <t>シクチョウソン</t>
    </rPh>
    <phoneticPr fontId="2"/>
  </si>
  <si>
    <t>建物名等</t>
    <rPh sb="0" eb="4">
      <t>タテモノメイトウ</t>
    </rPh>
    <phoneticPr fontId="2"/>
  </si>
  <si>
    <t>職員番号</t>
    <rPh sb="0" eb="4">
      <t>ショクインバンゴウ</t>
    </rPh>
    <phoneticPr fontId="2"/>
  </si>
  <si>
    <t>学籍番号</t>
    <rPh sb="0" eb="4">
      <t>ガクセキバンゴウ</t>
    </rPh>
    <phoneticPr fontId="2"/>
  </si>
  <si>
    <t>旧学籍番号</t>
    <rPh sb="0" eb="5">
      <t>キュウガクセキバンゴウ</t>
    </rPh>
    <phoneticPr fontId="2"/>
  </si>
  <si>
    <t>町域・番地</t>
    <rPh sb="0" eb="2">
      <t>チョウイキ</t>
    </rPh>
    <rPh sb="3" eb="5">
      <t>バンチ</t>
    </rPh>
    <phoneticPr fontId="2"/>
  </si>
  <si>
    <t>年</t>
    <rPh sb="0" eb="1">
      <t>ネン</t>
    </rPh>
    <phoneticPr fontId="2"/>
  </si>
  <si>
    <t>月</t>
    <rPh sb="0" eb="1">
      <t>ツキ</t>
    </rPh>
    <phoneticPr fontId="2"/>
  </si>
  <si>
    <t>日</t>
    <rPh sb="0" eb="1">
      <t>ヒ</t>
    </rPh>
    <phoneticPr fontId="2"/>
  </si>
  <si>
    <t>振込通知メール
要否</t>
    <rPh sb="0" eb="2">
      <t>フリコミ</t>
    </rPh>
    <rPh sb="2" eb="4">
      <t>ツウチ</t>
    </rPh>
    <rPh sb="8" eb="10">
      <t>ヨウヒ</t>
    </rPh>
    <phoneticPr fontId="2"/>
  </si>
  <si>
    <t>メールアドレス1</t>
    <phoneticPr fontId="2"/>
  </si>
  <si>
    <t>メールアドレス2</t>
  </si>
  <si>
    <t>メールアドレス3</t>
  </si>
  <si>
    <t>振込通知</t>
    <rPh sb="0" eb="2">
      <t>フリコミ</t>
    </rPh>
    <rPh sb="2" eb="4">
      <t>ツウチ</t>
    </rPh>
    <phoneticPr fontId="2"/>
  </si>
  <si>
    <t>インボイス制度関連</t>
    <rPh sb="5" eb="9">
      <t>セイドカンレン</t>
    </rPh>
    <phoneticPr fontId="2"/>
  </si>
  <si>
    <t>登録番号</t>
    <rPh sb="0" eb="4">
      <t>トウロクバンゴウ</t>
    </rPh>
    <phoneticPr fontId="2"/>
  </si>
  <si>
    <t>課税区分</t>
    <rPh sb="0" eb="4">
      <t>カゼイクブン</t>
    </rPh>
    <phoneticPr fontId="2"/>
  </si>
  <si>
    <t>課税</t>
    <rPh sb="0" eb="2">
      <t>カゼイ</t>
    </rPh>
    <phoneticPr fontId="2"/>
  </si>
  <si>
    <t>免税</t>
    <rPh sb="0" eb="2">
      <t>メンゼイ</t>
    </rPh>
    <phoneticPr fontId="2"/>
  </si>
  <si>
    <t>依頼部局名</t>
    <rPh sb="0" eb="5">
      <t>イライブキョクメイ</t>
    </rPh>
    <phoneticPr fontId="2"/>
  </si>
  <si>
    <t>担当者名・内線</t>
    <rPh sb="0" eb="4">
      <t>タントウシャメイ</t>
    </rPh>
    <rPh sb="5" eb="7">
      <t>ナイセン</t>
    </rPh>
    <phoneticPr fontId="2"/>
  </si>
  <si>
    <t>登録債主名称</t>
    <rPh sb="0" eb="2">
      <t>トウロク</t>
    </rPh>
    <rPh sb="2" eb="6">
      <t>サイシュメイショウ</t>
    </rPh>
    <phoneticPr fontId="2"/>
  </si>
  <si>
    <t>登録債主名称カナ</t>
    <rPh sb="0" eb="2">
      <t>トウロク</t>
    </rPh>
    <rPh sb="2" eb="6">
      <t>サイシュメイショウ</t>
    </rPh>
    <phoneticPr fontId="2"/>
  </si>
  <si>
    <t>【依頼担当者記入欄】</t>
    <rPh sb="1" eb="3">
      <t>イライ</t>
    </rPh>
    <rPh sb="3" eb="6">
      <t>タントウシャ</t>
    </rPh>
    <rPh sb="6" eb="8">
      <t>キニュウ</t>
    </rPh>
    <rPh sb="8" eb="9">
      <t>ラン</t>
    </rPh>
    <phoneticPr fontId="2"/>
  </si>
  <si>
    <t>https://science-tokyo.app.box.com/f/c518bcec45ff45c3aeafc27995240629</t>
    <phoneticPr fontId="2"/>
  </si>
  <si>
    <t>・提出するファイルの名称は以下の通りとしてください。</t>
    <rPh sb="1" eb="3">
      <t>テイシュツ</t>
    </rPh>
    <rPh sb="10" eb="12">
      <t>メイショウ</t>
    </rPh>
    <rPh sb="13" eb="15">
      <t>イカ</t>
    </rPh>
    <rPh sb="16" eb="17">
      <t>トオ</t>
    </rPh>
    <phoneticPr fontId="2"/>
  </si>
  <si>
    <t>銀　　行
　信用金庫</t>
    <rPh sb="0" eb="1">
      <t>ギン</t>
    </rPh>
    <rPh sb="3" eb="4">
      <t>ギョウ</t>
    </rPh>
    <rPh sb="6" eb="10">
      <t>シンヨウキンコ</t>
    </rPh>
    <phoneticPr fontId="2"/>
  </si>
  <si>
    <t>本　　店
支　　店
出張所　</t>
    <rPh sb="0" eb="1">
      <t>ホン</t>
    </rPh>
    <rPh sb="3" eb="4">
      <t>ミセ</t>
    </rPh>
    <rPh sb="5" eb="6">
      <t>ササ</t>
    </rPh>
    <rPh sb="8" eb="9">
      <t>テン</t>
    </rPh>
    <rPh sb="10" eb="13">
      <t>シュッチョウジョ</t>
    </rPh>
    <phoneticPr fontId="2"/>
  </si>
  <si>
    <t>受領代理人</t>
    <rPh sb="0" eb="5">
      <t>ジュリョウダイリニン</t>
    </rPh>
    <phoneticPr fontId="2"/>
  </si>
  <si>
    <t>申出区分</t>
    <rPh sb="0" eb="1">
      <t>モウ</t>
    </rPh>
    <rPh sb="1" eb="2">
      <t>デ</t>
    </rPh>
    <rPh sb="2" eb="4">
      <t>クブン</t>
    </rPh>
    <phoneticPr fontId="2"/>
  </si>
  <si>
    <t>該当する項目にチェックしてください。</t>
    <rPh sb="0" eb="2">
      <t>ガイトウ</t>
    </rPh>
    <rPh sb="4" eb="6">
      <t>コウモク</t>
    </rPh>
    <phoneticPr fontId="2"/>
  </si>
  <si>
    <t>該当箇所にチェックしてください。必要の場合は、下記にアドレスを記入してください。不要の場合は、ご記入頂かなくて結構です。（原則、紙での通知は行っておりません）</t>
    <phoneticPr fontId="2"/>
  </si>
  <si>
    <t>依頼部局、担当者名、内線をご記入ください。申請者本人が提出する場合は記入不要です。</t>
    <rPh sb="0" eb="2">
      <t>イライ</t>
    </rPh>
    <rPh sb="2" eb="4">
      <t>ブキョク</t>
    </rPh>
    <rPh sb="5" eb="7">
      <t>タントウ</t>
    </rPh>
    <rPh sb="7" eb="8">
      <t>シャ</t>
    </rPh>
    <rPh sb="8" eb="9">
      <t>メイ</t>
    </rPh>
    <rPh sb="10" eb="12">
      <t>ナイセン</t>
    </rPh>
    <rPh sb="14" eb="16">
      <t>キニュウ</t>
    </rPh>
    <rPh sb="21" eb="24">
      <t>シンセイシャ</t>
    </rPh>
    <rPh sb="24" eb="26">
      <t>ホンニン</t>
    </rPh>
    <rPh sb="27" eb="29">
      <t>テイシュツ</t>
    </rPh>
    <rPh sb="31" eb="33">
      <t>バアイ</t>
    </rPh>
    <rPh sb="34" eb="36">
      <t>キニュウ</t>
    </rPh>
    <rPh sb="36" eb="38">
      <t>フヨウ</t>
    </rPh>
    <phoneticPr fontId="2"/>
  </si>
  <si>
    <t>該当する項目にチェックしてください。窓口払、口座引落、外国送金の場合は、口座のご記入は不要です。</t>
    <rPh sb="0" eb="2">
      <t>ガイトウ</t>
    </rPh>
    <rPh sb="4" eb="6">
      <t>コウモク</t>
    </rPh>
    <rPh sb="22" eb="24">
      <t>コウザ</t>
    </rPh>
    <rPh sb="24" eb="26">
      <t>ヒキオトシ</t>
    </rPh>
    <rPh sb="27" eb="28">
      <t>ソト</t>
    </rPh>
    <phoneticPr fontId="2"/>
  </si>
  <si>
    <t>支払先登録依頼書</t>
    <rPh sb="0" eb="2">
      <t>シハライ</t>
    </rPh>
    <rPh sb="2" eb="3">
      <t>サキ</t>
    </rPh>
    <rPh sb="3" eb="4">
      <t>ノボル</t>
    </rPh>
    <rPh sb="4" eb="5">
      <t>ロク</t>
    </rPh>
    <rPh sb="5" eb="6">
      <t>ヤスシ</t>
    </rPh>
    <rPh sb="6" eb="7">
      <t>ヨリ</t>
    </rPh>
    <rPh sb="7" eb="8">
      <t>ショ</t>
    </rPh>
    <phoneticPr fontId="2"/>
  </si>
  <si>
    <t>適格請求書
発行事業者登録</t>
    <phoneticPr fontId="2"/>
  </si>
  <si>
    <t>登録あり</t>
    <rPh sb="0" eb="2">
      <t>トウロク</t>
    </rPh>
    <phoneticPr fontId="2"/>
  </si>
  <si>
    <t>登録なし</t>
    <rPh sb="0" eb="2">
      <t>トウロク</t>
    </rPh>
    <phoneticPr fontId="2"/>
  </si>
  <si>
    <t>本学職員（非常勤及び職員番号のある非常勤講師含む）の方は、職員番号をご記入ください。
本学学生の方は学籍番号をご記入ください。本学の旧学籍番号がある方もご記入ください。</t>
    <rPh sb="0" eb="2">
      <t>ホンガク</t>
    </rPh>
    <rPh sb="2" eb="4">
      <t>ショクイン</t>
    </rPh>
    <rPh sb="5" eb="8">
      <t>ヒジョウキン</t>
    </rPh>
    <rPh sb="8" eb="9">
      <t>オヨ</t>
    </rPh>
    <rPh sb="10" eb="12">
      <t>ショクイン</t>
    </rPh>
    <rPh sb="12" eb="14">
      <t>バンゴウ</t>
    </rPh>
    <rPh sb="17" eb="20">
      <t>ヒジョウキン</t>
    </rPh>
    <rPh sb="20" eb="22">
      <t>コウシ</t>
    </rPh>
    <rPh sb="22" eb="23">
      <t>フク</t>
    </rPh>
    <rPh sb="26" eb="27">
      <t>カタ</t>
    </rPh>
    <rPh sb="29" eb="31">
      <t>ショクイン</t>
    </rPh>
    <rPh sb="31" eb="33">
      <t>バンゴウ</t>
    </rPh>
    <rPh sb="35" eb="37">
      <t>キニュウ</t>
    </rPh>
    <phoneticPr fontId="2"/>
  </si>
  <si>
    <t>既に債主コードがある場合は、ご記入ください。</t>
    <rPh sb="0" eb="1">
      <t>スデ</t>
    </rPh>
    <rPh sb="2" eb="4">
      <t>サイシュ</t>
    </rPh>
    <rPh sb="10" eb="12">
      <t>バアイ</t>
    </rPh>
    <rPh sb="15" eb="17">
      <t>キニュウ</t>
    </rPh>
    <phoneticPr fontId="2"/>
  </si>
  <si>
    <t>氏名／法人名</t>
    <rPh sb="0" eb="2">
      <t>シメイ</t>
    </rPh>
    <rPh sb="3" eb="6">
      <t>ホウジンメイ</t>
    </rPh>
    <phoneticPr fontId="2"/>
  </si>
  <si>
    <t>氏名／法人名カナ</t>
    <rPh sb="0" eb="2">
      <t>シメイ</t>
    </rPh>
    <rPh sb="3" eb="6">
      <t>ホウジンメイ</t>
    </rPh>
    <phoneticPr fontId="2"/>
  </si>
  <si>
    <t>―</t>
    <phoneticPr fontId="2"/>
  </si>
  <si>
    <t>都道府県名</t>
    <rPh sb="0" eb="4">
      <t>トドウフケン</t>
    </rPh>
    <rPh sb="4" eb="5">
      <t>メイ</t>
    </rPh>
    <phoneticPr fontId="2"/>
  </si>
  <si>
    <t>毎年1月末に謝金対象者の源泉徴収額等を税務署又は市区町村に報告する義務がありますので住民票記載住所を都道府県からご記入ください。</t>
    <phoneticPr fontId="2"/>
  </si>
  <si>
    <t>電話番号</t>
    <rPh sb="0" eb="4">
      <t>デンワバンゴウ</t>
    </rPh>
    <phoneticPr fontId="2"/>
  </si>
  <si>
    <t>原則、個人のメールアドレスではなく、ご担当部署等のメールアドレスを記入してください。本学のご担当者が代わられてもメールアドレスの変更がないようご協力ください。</t>
    <rPh sb="0" eb="2">
      <t>ゲンソク</t>
    </rPh>
    <rPh sb="3" eb="5">
      <t>コジン</t>
    </rPh>
    <phoneticPr fontId="2"/>
  </si>
  <si>
    <t>法人（個人事業主含む）の方は以下も入力してください。</t>
    <rPh sb="0" eb="2">
      <t>ホウジン</t>
    </rPh>
    <rPh sb="3" eb="8">
      <t>コジンジギョウヌシ</t>
    </rPh>
    <rPh sb="8" eb="9">
      <t>フク</t>
    </rPh>
    <rPh sb="12" eb="13">
      <t>カタ</t>
    </rPh>
    <rPh sb="14" eb="16">
      <t>イカ</t>
    </rPh>
    <rPh sb="17" eb="19">
      <t>ニュウリョク</t>
    </rPh>
    <phoneticPr fontId="2"/>
  </si>
  <si>
    <t>申請者の入力内容と異なる内容で登録する場合は入力してください。</t>
    <rPh sb="0" eb="3">
      <t>シンセイシャ</t>
    </rPh>
    <rPh sb="4" eb="6">
      <t>ニュウリョク</t>
    </rPh>
    <rPh sb="6" eb="8">
      <t>ナイヨウ</t>
    </rPh>
    <rPh sb="9" eb="10">
      <t>コト</t>
    </rPh>
    <rPh sb="12" eb="14">
      <t>ナイヨウ</t>
    </rPh>
    <rPh sb="15" eb="17">
      <t>トウロク</t>
    </rPh>
    <rPh sb="19" eb="21">
      <t>バアイ</t>
    </rPh>
    <rPh sb="22" eb="24">
      <t>ニュウリョク</t>
    </rPh>
    <phoneticPr fontId="2"/>
  </si>
  <si>
    <t>　　提出日（8桁）_氏名_書類名　　　　　（例)　20241001_東科太郎_登録依頼書.xlsx</t>
    <rPh sb="2" eb="5">
      <t>テイシュツビ</t>
    </rPh>
    <rPh sb="7" eb="8">
      <t>ケタ</t>
    </rPh>
    <rPh sb="10" eb="12">
      <t>シメイ</t>
    </rPh>
    <rPh sb="13" eb="15">
      <t>ショルイ</t>
    </rPh>
    <rPh sb="15" eb="16">
      <t>メイ</t>
    </rPh>
    <rPh sb="39" eb="41">
      <t>トウロク</t>
    </rPh>
    <phoneticPr fontId="2"/>
  </si>
  <si>
    <t>・　金融機関コード検索／Bank code serch</t>
    <phoneticPr fontId="2"/>
  </si>
  <si>
    <t>身分区分</t>
    <rPh sb="0" eb="2">
      <t>ミブン</t>
    </rPh>
    <rPh sb="2" eb="4">
      <t>クブン</t>
    </rPh>
    <phoneticPr fontId="2"/>
  </si>
  <si>
    <t xml:space="preserve">業者の方は、該当箇所にチェックしてください。
国等とは、国・独法・公庫等の公的機関。（国立大学法人、地方公共団体等）
公共法人等とは、国等以外の公益法人等非営利団体。（財団、社団法人、医療法人、商工会、私立大学等）
その他とは、大企業・中小企業・国等・公共法人等以外の企業。（個人事業主、外国法人等）
</t>
    <rPh sb="0" eb="2">
      <t>ギョウシャ</t>
    </rPh>
    <rPh sb="3" eb="4">
      <t>カタ</t>
    </rPh>
    <rPh sb="6" eb="8">
      <t>ガイトウ</t>
    </rPh>
    <rPh sb="8" eb="10">
      <t>カショ</t>
    </rPh>
    <rPh sb="23" eb="24">
      <t>クニ</t>
    </rPh>
    <rPh sb="24" eb="25">
      <t>トウ</t>
    </rPh>
    <rPh sb="28" eb="29">
      <t>クニ</t>
    </rPh>
    <rPh sb="30" eb="31">
      <t>ドク</t>
    </rPh>
    <rPh sb="31" eb="32">
      <t>ホウ</t>
    </rPh>
    <rPh sb="33" eb="35">
      <t>コウコ</t>
    </rPh>
    <rPh sb="35" eb="36">
      <t>トウ</t>
    </rPh>
    <rPh sb="37" eb="39">
      <t>コウテキ</t>
    </rPh>
    <rPh sb="39" eb="41">
      <t>キカン</t>
    </rPh>
    <rPh sb="43" eb="45">
      <t>コクリツ</t>
    </rPh>
    <rPh sb="45" eb="47">
      <t>ダイガク</t>
    </rPh>
    <rPh sb="47" eb="49">
      <t>ホウジン</t>
    </rPh>
    <rPh sb="50" eb="52">
      <t>チホウ</t>
    </rPh>
    <rPh sb="52" eb="54">
      <t>コウキョウ</t>
    </rPh>
    <rPh sb="54" eb="56">
      <t>ダンタイ</t>
    </rPh>
    <rPh sb="56" eb="57">
      <t>トウ</t>
    </rPh>
    <rPh sb="59" eb="61">
      <t>コウキョウ</t>
    </rPh>
    <rPh sb="61" eb="63">
      <t>ホウジン</t>
    </rPh>
    <rPh sb="63" eb="64">
      <t>トウ</t>
    </rPh>
    <rPh sb="67" eb="68">
      <t>クニ</t>
    </rPh>
    <rPh sb="68" eb="69">
      <t>トウ</t>
    </rPh>
    <rPh sb="69" eb="71">
      <t>イガイ</t>
    </rPh>
    <rPh sb="72" eb="74">
      <t>コウエキ</t>
    </rPh>
    <rPh sb="74" eb="76">
      <t>ホウジン</t>
    </rPh>
    <rPh sb="76" eb="77">
      <t>トウ</t>
    </rPh>
    <rPh sb="77" eb="78">
      <t>ヒ</t>
    </rPh>
    <rPh sb="78" eb="80">
      <t>エイリ</t>
    </rPh>
    <rPh sb="80" eb="82">
      <t>ダンタイ</t>
    </rPh>
    <rPh sb="84" eb="86">
      <t>ザイダン</t>
    </rPh>
    <rPh sb="87" eb="89">
      <t>シャダン</t>
    </rPh>
    <rPh sb="89" eb="91">
      <t>ホウジン</t>
    </rPh>
    <rPh sb="92" eb="94">
      <t>イリョウ</t>
    </rPh>
    <rPh sb="94" eb="96">
      <t>ホウジン</t>
    </rPh>
    <rPh sb="97" eb="100">
      <t>ショウコウカイ</t>
    </rPh>
    <rPh sb="101" eb="103">
      <t>シリツ</t>
    </rPh>
    <rPh sb="103" eb="105">
      <t>ダイガク</t>
    </rPh>
    <rPh sb="105" eb="106">
      <t>トウ</t>
    </rPh>
    <rPh sb="110" eb="111">
      <t>タ</t>
    </rPh>
    <rPh sb="114" eb="117">
      <t>ダイキギョウ</t>
    </rPh>
    <rPh sb="118" eb="120">
      <t>チュウショウ</t>
    </rPh>
    <rPh sb="120" eb="122">
      <t>キギョウ</t>
    </rPh>
    <rPh sb="123" eb="124">
      <t>クニ</t>
    </rPh>
    <rPh sb="124" eb="125">
      <t>トウ</t>
    </rPh>
    <rPh sb="126" eb="128">
      <t>コウキョウ</t>
    </rPh>
    <rPh sb="128" eb="130">
      <t>ホウジン</t>
    </rPh>
    <rPh sb="130" eb="131">
      <t>トウ</t>
    </rPh>
    <rPh sb="131" eb="133">
      <t>イガイ</t>
    </rPh>
    <rPh sb="134" eb="136">
      <t>キギョウ</t>
    </rPh>
    <rPh sb="138" eb="143">
      <t>コジンジギョウヌシ</t>
    </rPh>
    <rPh sb="144" eb="146">
      <t>ガイコク</t>
    </rPh>
    <rPh sb="146" eb="148">
      <t>ホウジン</t>
    </rPh>
    <rPh sb="148" eb="149">
      <t>トウ</t>
    </rPh>
    <phoneticPr fontId="2"/>
  </si>
  <si>
    <t>銀行コード
（4ケタ）</t>
    <rPh sb="0" eb="2">
      <t>ギンコウ</t>
    </rPh>
    <phoneticPr fontId="2"/>
  </si>
  <si>
    <t>支店コード
（3ケタ）</t>
    <rPh sb="0" eb="2">
      <t>シテン</t>
    </rPh>
    <phoneticPr fontId="2"/>
  </si>
  <si>
    <t>郵便番号（3ケター4ケタ）</t>
    <rPh sb="0" eb="4">
      <t>ユウビンバンゴウ</t>
    </rPh>
    <phoneticPr fontId="2"/>
  </si>
  <si>
    <t>○参考／Reference</t>
    <rPh sb="1" eb="3">
      <t>サンコウ</t>
    </rPh>
    <phoneticPr fontId="2"/>
  </si>
  <si>
    <t>・郵便番号から住所確認↓</t>
    <rPh sb="1" eb="5">
      <t>ユウビンバンゴウ</t>
    </rPh>
    <rPh sb="7" eb="9">
      <t>ジュウショ</t>
    </rPh>
    <rPh sb="9" eb="11">
      <t>カクニン</t>
    </rPh>
    <phoneticPr fontId="2"/>
  </si>
  <si>
    <t>既存債主コード</t>
    <rPh sb="0" eb="2">
      <t>キゾン</t>
    </rPh>
    <rPh sb="2" eb="4">
      <t>サイシュ</t>
    </rPh>
    <phoneticPr fontId="2"/>
  </si>
  <si>
    <t>要件</t>
    <rPh sb="0" eb="2">
      <t>ヨウケン</t>
    </rPh>
    <phoneticPr fontId="2"/>
  </si>
  <si>
    <t>身分区分に応じた入力セルの制限（入力不要なセルは表示しない）</t>
    <rPh sb="0" eb="4">
      <t>ミブンクブン</t>
    </rPh>
    <rPh sb="5" eb="6">
      <t>オウ</t>
    </rPh>
    <rPh sb="8" eb="10">
      <t>ニュウリョク</t>
    </rPh>
    <rPh sb="13" eb="15">
      <t>セイゲン</t>
    </rPh>
    <rPh sb="16" eb="20">
      <t>ニュウリョクフヨウ</t>
    </rPh>
    <rPh sb="24" eb="26">
      <t>ヒョウジ</t>
    </rPh>
    <phoneticPr fontId="2"/>
  </si>
  <si>
    <t>桁数</t>
    <rPh sb="0" eb="2">
      <t>ケタスウ</t>
    </rPh>
    <phoneticPr fontId="2"/>
  </si>
  <si>
    <t>文字種</t>
    <rPh sb="0" eb="3">
      <t>モジシュ</t>
    </rPh>
    <phoneticPr fontId="2"/>
  </si>
  <si>
    <t>IPKへの一括取込を想定した、適切な入力制限</t>
    <rPh sb="5" eb="7">
      <t>イッカツ</t>
    </rPh>
    <rPh sb="7" eb="8">
      <t>ト</t>
    </rPh>
    <rPh sb="8" eb="9">
      <t>コ</t>
    </rPh>
    <rPh sb="10" eb="12">
      <t>ソウテイ</t>
    </rPh>
    <rPh sb="15" eb="17">
      <t>テキセツ</t>
    </rPh>
    <rPh sb="18" eb="22">
      <t>ニュウリョクセイゲン</t>
    </rPh>
    <phoneticPr fontId="2"/>
  </si>
  <si>
    <t>銀行・支店</t>
    <rPh sb="0" eb="2">
      <t>ギンコウ</t>
    </rPh>
    <rPh sb="3" eb="5">
      <t>シテン</t>
    </rPh>
    <phoneticPr fontId="2"/>
  </si>
  <si>
    <t>郵便番号→住所</t>
    <rPh sb="0" eb="4">
      <t>ユウビンバンゴウ</t>
    </rPh>
    <rPh sb="5" eb="7">
      <t>ジュウショ</t>
    </rPh>
    <phoneticPr fontId="2"/>
  </si>
  <si>
    <t>申請者が誤りやすい項目について入力補助、検索機能→債主登録担当者のチェックにも利用可</t>
    <rPh sb="0" eb="3">
      <t>シンセイシャ</t>
    </rPh>
    <rPh sb="4" eb="5">
      <t>アヤマ</t>
    </rPh>
    <rPh sb="9" eb="11">
      <t>コウモク</t>
    </rPh>
    <rPh sb="15" eb="19">
      <t>ニュウリョクホジョ</t>
    </rPh>
    <rPh sb="20" eb="22">
      <t>ケンサク</t>
    </rPh>
    <rPh sb="22" eb="24">
      <t>キノウ</t>
    </rPh>
    <rPh sb="25" eb="29">
      <t>サイシュトウロク</t>
    </rPh>
    <rPh sb="29" eb="32">
      <t>タントウシャ</t>
    </rPh>
    <rPh sb="39" eb="42">
      <t>リヨウカ</t>
    </rPh>
    <phoneticPr fontId="2"/>
  </si>
  <si>
    <r>
      <t>企業、団体等（</t>
    </r>
    <r>
      <rPr>
        <b/>
        <sz val="12"/>
        <rFont val="Meiryo UI"/>
        <family val="3"/>
        <charset val="128"/>
      </rPr>
      <t>個人事業主</t>
    </r>
    <r>
      <rPr>
        <sz val="12"/>
        <rFont val="Meiryo UI"/>
        <family val="3"/>
        <charset val="128"/>
      </rPr>
      <t>含む）</t>
    </r>
    <rPh sb="0" eb="2">
      <t>キギョウ</t>
    </rPh>
    <rPh sb="3" eb="5">
      <t>ダンタイ</t>
    </rPh>
    <rPh sb="5" eb="6">
      <t>トウ</t>
    </rPh>
    <rPh sb="7" eb="12">
      <t>コジンジギョウヌシ</t>
    </rPh>
    <rPh sb="12" eb="13">
      <t>フク</t>
    </rPh>
    <phoneticPr fontId="2"/>
  </si>
  <si>
    <t>相手方種別（共通用語：0156）</t>
    <rPh sb="0" eb="3">
      <t>アイテガタ</t>
    </rPh>
    <rPh sb="3" eb="5">
      <t>シュベツ</t>
    </rPh>
    <rPh sb="6" eb="8">
      <t>キョウツウ</t>
    </rPh>
    <rPh sb="8" eb="10">
      <t>ヨウゴ</t>
    </rPh>
    <phoneticPr fontId="1"/>
  </si>
  <si>
    <t>相手方特定区分（共通用語：0146）</t>
    <rPh sb="0" eb="3">
      <t>アイテガタ</t>
    </rPh>
    <rPh sb="3" eb="5">
      <t>トクテイ</t>
    </rPh>
    <rPh sb="5" eb="7">
      <t>クブン</t>
    </rPh>
    <rPh sb="8" eb="10">
      <t>キョウツウ</t>
    </rPh>
    <rPh sb="10" eb="12">
      <t>ヨウゴ</t>
    </rPh>
    <phoneticPr fontId="1"/>
  </si>
  <si>
    <t>収入／支出（共通用語：0147）</t>
    <rPh sb="0" eb="2">
      <t>シュウニュウ</t>
    </rPh>
    <rPh sb="3" eb="5">
      <t>シシュツ</t>
    </rPh>
    <phoneticPr fontId="1"/>
  </si>
  <si>
    <t>手数料負担区分（共通用語：9129）</t>
    <rPh sb="0" eb="3">
      <t>テスウリョウ</t>
    </rPh>
    <rPh sb="3" eb="5">
      <t>フタン</t>
    </rPh>
    <rPh sb="5" eb="7">
      <t>クブン</t>
    </rPh>
    <phoneticPr fontId="1"/>
  </si>
  <si>
    <t>企業区分（共通用語：9130）</t>
    <rPh sb="0" eb="2">
      <t>キギョウ</t>
    </rPh>
    <rPh sb="2" eb="4">
      <t>クブン</t>
    </rPh>
    <phoneticPr fontId="1"/>
  </si>
  <si>
    <t>所在地区分（共通用語：0155）</t>
    <rPh sb="0" eb="3">
      <t>ショザイチ</t>
    </rPh>
    <rPh sb="3" eb="5">
      <t>クブン</t>
    </rPh>
    <phoneticPr fontId="1"/>
  </si>
  <si>
    <t>支払通知有無（共通用語：10A1）</t>
    <rPh sb="0" eb="2">
      <t>シハラ</t>
    </rPh>
    <rPh sb="2" eb="6">
      <t>ツウチウム</t>
    </rPh>
    <phoneticPr fontId="1"/>
  </si>
  <si>
    <t>口座用途区分（共通用語：0152）</t>
    <rPh sb="0" eb="2">
      <t>コウザ</t>
    </rPh>
    <rPh sb="2" eb="4">
      <t>ヨウト</t>
    </rPh>
    <rPh sb="4" eb="6">
      <t>クブン</t>
    </rPh>
    <phoneticPr fontId="1"/>
  </si>
  <si>
    <t>預金種別（共通用語：0333）</t>
    <rPh sb="0" eb="2">
      <t>ヨキン</t>
    </rPh>
    <rPh sb="2" eb="4">
      <t>シュベツ</t>
    </rPh>
    <phoneticPr fontId="1"/>
  </si>
  <si>
    <t>使用不可状態（共通用語：0100）</t>
    <rPh sb="0" eb="2">
      <t>シヨウ</t>
    </rPh>
    <rPh sb="2" eb="4">
      <t>フカ</t>
    </rPh>
    <rPh sb="4" eb="6">
      <t>ジョウタイ</t>
    </rPh>
    <phoneticPr fontId="1"/>
  </si>
  <si>
    <t>名称</t>
    <rPh sb="0" eb="2">
      <t>メイショウ</t>
    </rPh>
    <phoneticPr fontId="1"/>
  </si>
  <si>
    <t>00：職員（※修正のみ）</t>
    <rPh sb="3" eb="5">
      <t>ショクイン</t>
    </rPh>
    <rPh sb="7" eb="9">
      <t>シュウセイ</t>
    </rPh>
    <phoneticPr fontId="1"/>
  </si>
  <si>
    <t>1：一般</t>
    <rPh sb="2" eb="4">
      <t>イッパン</t>
    </rPh>
    <phoneticPr fontId="1"/>
  </si>
  <si>
    <t>0：収入</t>
    <rPh sb="2" eb="4">
      <t>シュウニュウ</t>
    </rPh>
    <phoneticPr fontId="1"/>
  </si>
  <si>
    <t>1：中小企業</t>
    <rPh sb="2" eb="6">
      <t>チュウショウキギョウ</t>
    </rPh>
    <phoneticPr fontId="1"/>
  </si>
  <si>
    <t>3：要</t>
    <rPh sb="2" eb="3">
      <t>ヨウ</t>
    </rPh>
    <phoneticPr fontId="1"/>
  </si>
  <si>
    <t>0：無</t>
    <rPh sb="2" eb="3">
      <t>ナ</t>
    </rPh>
    <phoneticPr fontId="1"/>
  </si>
  <si>
    <t>0：不要</t>
    <rPh sb="2" eb="4">
      <t>フヨウ</t>
    </rPh>
    <phoneticPr fontId="1"/>
  </si>
  <si>
    <t>1：通常</t>
    <rPh sb="2" eb="4">
      <t>ツウジョウ</t>
    </rPh>
    <phoneticPr fontId="1"/>
  </si>
  <si>
    <t>1：普通</t>
    <rPh sb="2" eb="4">
      <t>フツウ</t>
    </rPh>
    <phoneticPr fontId="1"/>
  </si>
  <si>
    <t>0：使用可能</t>
    <rPh sb="2" eb="4">
      <t>シヨウ</t>
    </rPh>
    <rPh sb="4" eb="6">
      <t>カノウ</t>
    </rPh>
    <phoneticPr fontId="1"/>
  </si>
  <si>
    <t>10：大企業</t>
    <rPh sb="3" eb="6">
      <t>ダイキギョウ</t>
    </rPh>
    <phoneticPr fontId="1"/>
  </si>
  <si>
    <t>2：職員（※修正のみ）</t>
    <rPh sb="2" eb="4">
      <t>ショクイン</t>
    </rPh>
    <rPh sb="6" eb="8">
      <t>シュウセイ</t>
    </rPh>
    <phoneticPr fontId="1"/>
  </si>
  <si>
    <t>1：支出</t>
    <rPh sb="2" eb="4">
      <t>シシュツ</t>
    </rPh>
    <phoneticPr fontId="1"/>
  </si>
  <si>
    <t>1：自社負担</t>
    <rPh sb="2" eb="4">
      <t>ジシャ</t>
    </rPh>
    <rPh sb="4" eb="6">
      <t>フタン</t>
    </rPh>
    <phoneticPr fontId="1"/>
  </si>
  <si>
    <t>2：大企業</t>
    <rPh sb="2" eb="5">
      <t>ダイキギョウ</t>
    </rPh>
    <phoneticPr fontId="1"/>
  </si>
  <si>
    <t>9：不要</t>
  </si>
  <si>
    <t>1：有</t>
    <rPh sb="2" eb="3">
      <t>ア</t>
    </rPh>
    <phoneticPr fontId="1"/>
  </si>
  <si>
    <t>1：通知書帳票</t>
    <rPh sb="2" eb="5">
      <t>ツウチショ</t>
    </rPh>
    <rPh sb="5" eb="7">
      <t>チョウヒョウ</t>
    </rPh>
    <phoneticPr fontId="1"/>
  </si>
  <si>
    <t>8：工事前払金用</t>
    <rPh sb="2" eb="4">
      <t>コウジ</t>
    </rPh>
    <rPh sb="4" eb="5">
      <t>マエ</t>
    </rPh>
    <rPh sb="5" eb="6">
      <t>ハラ</t>
    </rPh>
    <rPh sb="6" eb="7">
      <t>カネ</t>
    </rPh>
    <rPh sb="7" eb="8">
      <t>ヨウ</t>
    </rPh>
    <phoneticPr fontId="1"/>
  </si>
  <si>
    <t>2：当座</t>
    <rPh sb="2" eb="4">
      <t>トウザ</t>
    </rPh>
    <phoneticPr fontId="1"/>
  </si>
  <si>
    <t>1：使用不可</t>
    <rPh sb="2" eb="4">
      <t>シヨウ</t>
    </rPh>
    <rPh sb="4" eb="6">
      <t>フカ</t>
    </rPh>
    <phoneticPr fontId="1"/>
  </si>
  <si>
    <t>20：中小企業</t>
    <rPh sb="3" eb="5">
      <t>チュウショウ</t>
    </rPh>
    <rPh sb="5" eb="7">
      <t>キギョウ</t>
    </rPh>
    <phoneticPr fontId="1"/>
  </si>
  <si>
    <t>5：所属特定</t>
    <rPh sb="2" eb="4">
      <t>ショゾク</t>
    </rPh>
    <rPh sb="4" eb="6">
      <t>トクテイ</t>
    </rPh>
    <phoneticPr fontId="1"/>
  </si>
  <si>
    <t>2：相手負担</t>
    <rPh sb="2" eb="4">
      <t>アイテ</t>
    </rPh>
    <rPh sb="4" eb="6">
      <t>フタン</t>
    </rPh>
    <phoneticPr fontId="1"/>
  </si>
  <si>
    <t>3：その他</t>
    <rPh sb="4" eb="5">
      <t>タ</t>
    </rPh>
    <phoneticPr fontId="1"/>
  </si>
  <si>
    <t>2：メール送信</t>
    <rPh sb="5" eb="7">
      <t>ソウシン</t>
    </rPh>
    <phoneticPr fontId="1"/>
  </si>
  <si>
    <t>9：資金前渡用</t>
    <rPh sb="2" eb="4">
      <t>シキン</t>
    </rPh>
    <rPh sb="4" eb="6">
      <t>マエワタシ</t>
    </rPh>
    <rPh sb="6" eb="7">
      <t>ヨウ</t>
    </rPh>
    <phoneticPr fontId="1"/>
  </si>
  <si>
    <t>30：国等</t>
    <rPh sb="3" eb="4">
      <t>クニ</t>
    </rPh>
    <rPh sb="4" eb="5">
      <t>ナド</t>
    </rPh>
    <phoneticPr fontId="1"/>
  </si>
  <si>
    <t>9：その他</t>
    <rPh sb="4" eb="5">
      <t>タ</t>
    </rPh>
    <phoneticPr fontId="1"/>
  </si>
  <si>
    <t>40：JV（共同企業体）</t>
    <rPh sb="6" eb="8">
      <t>キョウドウ</t>
    </rPh>
    <rPh sb="8" eb="11">
      <t>キギョウタイ</t>
    </rPh>
    <phoneticPr fontId="1"/>
  </si>
  <si>
    <t>60：その他</t>
    <rPh sb="5" eb="6">
      <t>タ</t>
    </rPh>
    <phoneticPr fontId="1"/>
  </si>
  <si>
    <t>70：収入</t>
    <rPh sb="3" eb="5">
      <t>シュウニュウ</t>
    </rPh>
    <phoneticPr fontId="1"/>
  </si>
  <si>
    <t>支払通知方法（共通用語：1059）</t>
  </si>
  <si>
    <t>コード</t>
  </si>
  <si>
    <t>00</t>
  </si>
  <si>
    <t>1</t>
  </si>
  <si>
    <t>0</t>
  </si>
  <si>
    <t>0：なし</t>
  </si>
  <si>
    <t>3</t>
  </si>
  <si>
    <t>10</t>
  </si>
  <si>
    <t>2</t>
  </si>
  <si>
    <t>9</t>
  </si>
  <si>
    <t>8</t>
  </si>
  <si>
    <t>20</t>
  </si>
  <si>
    <t>5</t>
  </si>
  <si>
    <t>4：貯蓄</t>
  </si>
  <si>
    <t>4</t>
  </si>
  <si>
    <t>30</t>
  </si>
  <si>
    <t>40</t>
  </si>
  <si>
    <t>50：個人</t>
  </si>
  <si>
    <t>50</t>
  </si>
  <si>
    <t>60</t>
  </si>
  <si>
    <t>70</t>
  </si>
  <si>
    <t>※以下は債主登録担当者が使用します。編集しないでください。</t>
    <rPh sb="1" eb="3">
      <t>イカ</t>
    </rPh>
    <rPh sb="4" eb="11">
      <t>サイシュトウロクタントウシャ</t>
    </rPh>
    <rPh sb="12" eb="14">
      <t>シヨウ</t>
    </rPh>
    <rPh sb="18" eb="20">
      <t>ヘンシュウ</t>
    </rPh>
    <phoneticPr fontId="2"/>
  </si>
  <si>
    <t>以下をテンプレートに貼付</t>
    <rPh sb="0" eb="2">
      <t>イカ</t>
    </rPh>
    <rPh sb="10" eb="11">
      <t>ハ</t>
    </rPh>
    <rPh sb="11" eb="12">
      <t>ツ</t>
    </rPh>
    <phoneticPr fontId="2"/>
  </si>
  <si>
    <t>区分・適用日</t>
    <rPh sb="0" eb="2">
      <t>クブン</t>
    </rPh>
    <rPh sb="3" eb="5">
      <t>テキヨウ</t>
    </rPh>
    <rPh sb="5" eb="6">
      <t>ビ</t>
    </rPh>
    <phoneticPr fontId="2"/>
  </si>
  <si>
    <t>相手方名称</t>
    <phoneticPr fontId="2"/>
  </si>
  <si>
    <t>住所・電話番号等</t>
    <phoneticPr fontId="2"/>
  </si>
  <si>
    <t>口座情報１</t>
    <phoneticPr fontId="2"/>
  </si>
  <si>
    <t>口座情報２</t>
    <phoneticPr fontId="2"/>
  </si>
  <si>
    <t>必須項目</t>
    <rPh sb="0" eb="2">
      <t>ヒッス</t>
    </rPh>
    <rPh sb="2" eb="4">
      <t>コウモク</t>
    </rPh>
    <phoneticPr fontId="2"/>
  </si>
  <si>
    <t>文字制約</t>
    <rPh sb="0" eb="2">
      <t>モジ</t>
    </rPh>
    <rPh sb="2" eb="4">
      <t>セイヤク</t>
    </rPh>
    <phoneticPr fontId="2"/>
  </si>
  <si>
    <t>No</t>
    <phoneticPr fontId="2"/>
  </si>
  <si>
    <t>相手方適用終了日</t>
    <rPh sb="0" eb="3">
      <t>アイテガタ</t>
    </rPh>
    <rPh sb="3" eb="5">
      <t>テキヨウ</t>
    </rPh>
    <rPh sb="5" eb="8">
      <t>シュウリョウビ</t>
    </rPh>
    <rPh sb="7" eb="8">
      <t>ビ</t>
    </rPh>
    <phoneticPr fontId="2"/>
  </si>
  <si>
    <t>収入／支出</t>
    <rPh sb="0" eb="2">
      <t>シュウニュウ</t>
    </rPh>
    <rPh sb="3" eb="5">
      <t>シシュツ</t>
    </rPh>
    <phoneticPr fontId="2"/>
  </si>
  <si>
    <t>個人コード</t>
    <rPh sb="0" eb="2">
      <t>コジン</t>
    </rPh>
    <phoneticPr fontId="2"/>
  </si>
  <si>
    <t>法人名</t>
    <phoneticPr fontId="2"/>
  </si>
  <si>
    <t>支店名</t>
    <phoneticPr fontId="2"/>
  </si>
  <si>
    <t>略称</t>
    <rPh sb="0" eb="2">
      <t>リャクショウ</t>
    </rPh>
    <phoneticPr fontId="2"/>
  </si>
  <si>
    <t>手数料負担区分</t>
    <rPh sb="0" eb="3">
      <t>テスウリョウ</t>
    </rPh>
    <rPh sb="3" eb="5">
      <t>フタン</t>
    </rPh>
    <phoneticPr fontId="2"/>
  </si>
  <si>
    <t>企業区分</t>
    <rPh sb="0" eb="2">
      <t>キギョウ</t>
    </rPh>
    <phoneticPr fontId="2"/>
  </si>
  <si>
    <t>生年月日</t>
    <rPh sb="0" eb="2">
      <t>セイネン</t>
    </rPh>
    <rPh sb="2" eb="4">
      <t>ガッピ</t>
    </rPh>
    <phoneticPr fontId="2"/>
  </si>
  <si>
    <t>法人番号</t>
    <rPh sb="0" eb="2">
      <t>ホウジン</t>
    </rPh>
    <rPh sb="2" eb="4">
      <t>バンゴウ</t>
    </rPh>
    <phoneticPr fontId="2"/>
  </si>
  <si>
    <t>市内住所コード</t>
    <phoneticPr fontId="2"/>
  </si>
  <si>
    <t>郵便番号</t>
    <phoneticPr fontId="2"/>
  </si>
  <si>
    <t>国名</t>
    <rPh sb="0" eb="1">
      <t>クニ</t>
    </rPh>
    <rPh sb="1" eb="2">
      <t>メイ</t>
    </rPh>
    <phoneticPr fontId="2"/>
  </si>
  <si>
    <t>FAX番号</t>
    <rPh sb="3" eb="5">
      <t>バンゴウ</t>
    </rPh>
    <phoneticPr fontId="2"/>
  </si>
  <si>
    <t>E-Mail</t>
    <phoneticPr fontId="2"/>
  </si>
  <si>
    <t>E-Mail2</t>
    <phoneticPr fontId="2"/>
  </si>
  <si>
    <t>E-Mail3</t>
    <phoneticPr fontId="2"/>
  </si>
  <si>
    <t>相手方個別番号</t>
  </si>
  <si>
    <t>半角数字12文字</t>
    <rPh sb="0" eb="2">
      <t>ハンカク</t>
    </rPh>
    <rPh sb="2" eb="4">
      <t>スウジ</t>
    </rPh>
    <rPh sb="6" eb="8">
      <t>モジ</t>
    </rPh>
    <phoneticPr fontId="2"/>
  </si>
  <si>
    <t>半角英数字2文字</t>
    <rPh sb="0" eb="2">
      <t>ハンカク</t>
    </rPh>
    <rPh sb="2" eb="5">
      <t>エイスウジ</t>
    </rPh>
    <rPh sb="6" eb="8">
      <t>モジ</t>
    </rPh>
    <phoneticPr fontId="2"/>
  </si>
  <si>
    <t>半角数字8文字</t>
    <phoneticPr fontId="2"/>
  </si>
  <si>
    <t>半角英数字10文字</t>
    <phoneticPr fontId="2"/>
  </si>
  <si>
    <t>半角英数字1文字</t>
    <rPh sb="0" eb="2">
      <t>ハンカク</t>
    </rPh>
    <rPh sb="2" eb="5">
      <t>エイスウジ</t>
    </rPh>
    <rPh sb="6" eb="8">
      <t>モジ</t>
    </rPh>
    <phoneticPr fontId="2"/>
  </si>
  <si>
    <t>半角カナ30文字</t>
    <rPh sb="0" eb="2">
      <t>ハンカク</t>
    </rPh>
    <rPh sb="6" eb="8">
      <t>モジ</t>
    </rPh>
    <phoneticPr fontId="2"/>
  </si>
  <si>
    <t>全角30文字</t>
    <rPh sb="0" eb="2">
      <t>ゼンカク</t>
    </rPh>
    <rPh sb="4" eb="6">
      <t>モジ</t>
    </rPh>
    <phoneticPr fontId="2"/>
  </si>
  <si>
    <t>全角20文字</t>
    <rPh sb="0" eb="2">
      <t>ゼンカク</t>
    </rPh>
    <rPh sb="4" eb="6">
      <t>モジ</t>
    </rPh>
    <phoneticPr fontId="2"/>
  </si>
  <si>
    <t>半角数値8文字(YYYYMMDD)</t>
    <rPh sb="0" eb="2">
      <t>ハンカク</t>
    </rPh>
    <rPh sb="2" eb="4">
      <t>スウチ</t>
    </rPh>
    <rPh sb="5" eb="7">
      <t>モジ</t>
    </rPh>
    <phoneticPr fontId="2"/>
  </si>
  <si>
    <t>半角数字13文字</t>
    <rPh sb="0" eb="2">
      <t>ハンカク</t>
    </rPh>
    <rPh sb="2" eb="4">
      <t>スウジ</t>
    </rPh>
    <rPh sb="6" eb="8">
      <t>モジ</t>
    </rPh>
    <phoneticPr fontId="2"/>
  </si>
  <si>
    <t>半角英数字10桁</t>
    <rPh sb="2" eb="5">
      <t>エイスウジ</t>
    </rPh>
    <phoneticPr fontId="2"/>
  </si>
  <si>
    <t>半角英数字1文字</t>
    <rPh sb="2" eb="5">
      <t>エイスウジ</t>
    </rPh>
    <rPh sb="6" eb="8">
      <t>モジ</t>
    </rPh>
    <phoneticPr fontId="2"/>
  </si>
  <si>
    <t>半角数字8文字</t>
    <rPh sb="0" eb="2">
      <t>ハンカク</t>
    </rPh>
    <rPh sb="2" eb="4">
      <t>スウジ</t>
    </rPh>
    <rPh sb="5" eb="7">
      <t>モジ</t>
    </rPh>
    <phoneticPr fontId="2"/>
  </si>
  <si>
    <t>全角文字4文字</t>
    <rPh sb="0" eb="2">
      <t>ゼンカク</t>
    </rPh>
    <rPh sb="2" eb="4">
      <t>モジ</t>
    </rPh>
    <rPh sb="5" eb="7">
      <t>モジ</t>
    </rPh>
    <phoneticPr fontId="2"/>
  </si>
  <si>
    <t>全角文字15文字</t>
    <rPh sb="0" eb="2">
      <t>ゼンカク</t>
    </rPh>
    <rPh sb="2" eb="4">
      <t>モジ</t>
    </rPh>
    <rPh sb="6" eb="8">
      <t>モジ</t>
    </rPh>
    <phoneticPr fontId="2"/>
  </si>
  <si>
    <t>全角文字20文字</t>
    <rPh sb="0" eb="2">
      <t>ゼンカク</t>
    </rPh>
    <rPh sb="2" eb="4">
      <t>モジ</t>
    </rPh>
    <rPh sb="6" eb="8">
      <t>モジ</t>
    </rPh>
    <phoneticPr fontId="2"/>
  </si>
  <si>
    <t>全角文字25文字</t>
    <rPh sb="0" eb="2">
      <t>ゼンカク</t>
    </rPh>
    <rPh sb="2" eb="4">
      <t>モジ</t>
    </rPh>
    <rPh sb="6" eb="8">
      <t>モジ</t>
    </rPh>
    <phoneticPr fontId="2"/>
  </si>
  <si>
    <t>半角英数字13文字</t>
    <rPh sb="0" eb="2">
      <t>ハンカク</t>
    </rPh>
    <rPh sb="2" eb="5">
      <t>エイスウジ</t>
    </rPh>
    <rPh sb="7" eb="9">
      <t>モジ</t>
    </rPh>
    <phoneticPr fontId="2"/>
  </si>
  <si>
    <t>半角英数字50文字</t>
    <rPh sb="0" eb="2">
      <t>ハンカク</t>
    </rPh>
    <rPh sb="2" eb="5">
      <t>エイスウジ</t>
    </rPh>
    <rPh sb="7" eb="9">
      <t>モジ</t>
    </rPh>
    <phoneticPr fontId="2"/>
  </si>
  <si>
    <t>半角数字10桁</t>
    <rPh sb="0" eb="2">
      <t>ハンカク</t>
    </rPh>
    <rPh sb="2" eb="4">
      <t>スウジ</t>
    </rPh>
    <rPh sb="6" eb="7">
      <t>ケタ</t>
    </rPh>
    <phoneticPr fontId="2"/>
  </si>
  <si>
    <t>半角数字1桁</t>
    <rPh sb="0" eb="2">
      <t>ハンカク</t>
    </rPh>
    <rPh sb="2" eb="4">
      <t>スウジ</t>
    </rPh>
    <rPh sb="5" eb="6">
      <t>ケタ</t>
    </rPh>
    <phoneticPr fontId="2"/>
  </si>
  <si>
    <t>半角数字4文字</t>
    <rPh sb="5" eb="7">
      <t>モジ</t>
    </rPh>
    <phoneticPr fontId="2"/>
  </si>
  <si>
    <t>半角数字3文字</t>
    <rPh sb="5" eb="7">
      <t>モジ</t>
    </rPh>
    <phoneticPr fontId="2"/>
  </si>
  <si>
    <t>半角数字7文字</t>
    <rPh sb="5" eb="7">
      <t>モジ</t>
    </rPh>
    <phoneticPr fontId="2"/>
  </si>
  <si>
    <t>全銀協文字30文字</t>
    <rPh sb="0" eb="3">
      <t>ゼンギンキョウ</t>
    </rPh>
    <rPh sb="3" eb="5">
      <t>モジ</t>
    </rPh>
    <rPh sb="7" eb="9">
      <t>モジ</t>
    </rPh>
    <phoneticPr fontId="2"/>
  </si>
  <si>
    <t>半角英数字1文字</t>
    <rPh sb="0" eb="5">
      <t>ハンカクエイスウジ</t>
    </rPh>
    <rPh sb="6" eb="8">
      <t>モジ</t>
    </rPh>
    <phoneticPr fontId="2"/>
  </si>
  <si>
    <t>例</t>
    <rPh sb="0" eb="1">
      <t>レイ</t>
    </rPh>
    <phoneticPr fontId="2"/>
  </si>
  <si>
    <t>10：大企業</t>
    <rPh sb="3" eb="6">
      <t>ダイキギョウ</t>
    </rPh>
    <phoneticPr fontId="2"/>
  </si>
  <si>
    <t>1：一般</t>
    <rPh sb="2" eb="4">
      <t>イッパン</t>
    </rPh>
    <phoneticPr fontId="2"/>
  </si>
  <si>
    <t>0：収入</t>
    <rPh sb="2" eb="4">
      <t>シュウニュウ</t>
    </rPh>
    <phoneticPr fontId="2"/>
  </si>
  <si>
    <t>ｱｲｳｴｵ</t>
    <phoneticPr fontId="2"/>
  </si>
  <si>
    <t>テスト株式会社</t>
    <rPh sb="3" eb="7">
      <t>カブシキガイシャ</t>
    </rPh>
    <phoneticPr fontId="2"/>
  </si>
  <si>
    <t>五反田支店</t>
    <rPh sb="0" eb="3">
      <t>ゴタンダ</t>
    </rPh>
    <rPh sb="3" eb="5">
      <t>シテン</t>
    </rPh>
    <phoneticPr fontId="2"/>
  </si>
  <si>
    <t>山田　太郎</t>
    <rPh sb="0" eb="2">
      <t>ヤマダ</t>
    </rPh>
    <rPh sb="3" eb="5">
      <t>タロウ</t>
    </rPh>
    <phoneticPr fontId="2"/>
  </si>
  <si>
    <t>テスト</t>
    <phoneticPr fontId="2"/>
  </si>
  <si>
    <t>0：なし</t>
    <phoneticPr fontId="2"/>
  </si>
  <si>
    <t>1：中小企業</t>
    <rPh sb="2" eb="4">
      <t>チュウショウ</t>
    </rPh>
    <rPh sb="4" eb="6">
      <t>キギョウ</t>
    </rPh>
    <phoneticPr fontId="2"/>
  </si>
  <si>
    <t>3：要</t>
    <rPh sb="2" eb="3">
      <t>ヨウ</t>
    </rPh>
    <phoneticPr fontId="2"/>
  </si>
  <si>
    <t>123-4567</t>
    <phoneticPr fontId="2"/>
  </si>
  <si>
    <t>東京都</t>
    <rPh sb="0" eb="3">
      <t>トウキョウト</t>
    </rPh>
    <phoneticPr fontId="2"/>
  </si>
  <si>
    <t>北区赤羽</t>
    <rPh sb="0" eb="2">
      <t>キタク</t>
    </rPh>
    <rPh sb="2" eb="4">
      <t>アカバネ</t>
    </rPh>
    <phoneticPr fontId="2"/>
  </si>
  <si>
    <t>１丁目</t>
    <rPh sb="1" eb="3">
      <t>チョウメ</t>
    </rPh>
    <phoneticPr fontId="2"/>
  </si>
  <si>
    <t>１番地</t>
    <rPh sb="1" eb="3">
      <t>バンチ</t>
    </rPh>
    <phoneticPr fontId="2"/>
  </si>
  <si>
    <t>日本</t>
    <rPh sb="0" eb="2">
      <t>ニホン</t>
    </rPh>
    <phoneticPr fontId="2"/>
  </si>
  <si>
    <t>03-1234-5678</t>
    <phoneticPr fontId="2"/>
  </si>
  <si>
    <t>03-9876-5432</t>
    <phoneticPr fontId="2"/>
  </si>
  <si>
    <t>505b000000</t>
    <phoneticPr fontId="2"/>
  </si>
  <si>
    <t>1：支出</t>
    <rPh sb="2" eb="4">
      <t>シシュツ</t>
    </rPh>
    <phoneticPr fontId="2"/>
  </si>
  <si>
    <t>1：有</t>
    <rPh sb="2" eb="3">
      <t>ア</t>
    </rPh>
    <phoneticPr fontId="2"/>
  </si>
  <si>
    <t>2：メール送信</t>
    <rPh sb="5" eb="7">
      <t>ソウシン</t>
    </rPh>
    <phoneticPr fontId="2"/>
  </si>
  <si>
    <t>1：通常</t>
    <rPh sb="2" eb="4">
      <t>ツウジョウ</t>
    </rPh>
    <phoneticPr fontId="2"/>
  </si>
  <si>
    <t>第１口座</t>
    <rPh sb="0" eb="1">
      <t>ダイ</t>
    </rPh>
    <rPh sb="2" eb="4">
      <t>コウザ</t>
    </rPh>
    <phoneticPr fontId="2"/>
  </si>
  <si>
    <r>
      <t xml:space="preserve">相手方番号
</t>
    </r>
    <r>
      <rPr>
        <b/>
        <sz val="10"/>
        <color rgb="FFFF0000"/>
        <rFont val="Meiryo UI"/>
        <family val="3"/>
        <charset val="128"/>
      </rPr>
      <t>必須</t>
    </r>
    <rPh sb="0" eb="3">
      <t>アイテガタ</t>
    </rPh>
    <rPh sb="3" eb="5">
      <t>バンゴウ</t>
    </rPh>
    <rPh sb="6" eb="8">
      <t>ヒッス</t>
    </rPh>
    <phoneticPr fontId="2"/>
  </si>
  <si>
    <r>
      <t xml:space="preserve">相手方種別
</t>
    </r>
    <r>
      <rPr>
        <b/>
        <sz val="10"/>
        <color rgb="FFFF0000"/>
        <rFont val="Meiryo UI"/>
        <family val="3"/>
        <charset val="128"/>
      </rPr>
      <t>必須</t>
    </r>
    <rPh sb="0" eb="3">
      <t>アイテガタ</t>
    </rPh>
    <rPh sb="3" eb="5">
      <t>シュベツ</t>
    </rPh>
    <rPh sb="6" eb="8">
      <t>ヒッス</t>
    </rPh>
    <phoneticPr fontId="2"/>
  </si>
  <si>
    <r>
      <t xml:space="preserve">相手方適用開始日
</t>
    </r>
    <r>
      <rPr>
        <b/>
        <sz val="10"/>
        <color rgb="FFFF0000"/>
        <rFont val="Meiryo UI"/>
        <family val="3"/>
        <charset val="128"/>
      </rPr>
      <t>必須</t>
    </r>
    <rPh sb="0" eb="3">
      <t>アイテガタ</t>
    </rPh>
    <rPh sb="3" eb="5">
      <t>テキヨウ</t>
    </rPh>
    <rPh sb="5" eb="7">
      <t>カイシ</t>
    </rPh>
    <rPh sb="7" eb="8">
      <t>ビ</t>
    </rPh>
    <phoneticPr fontId="2"/>
  </si>
  <si>
    <r>
      <t xml:space="preserve">登録所属コード
</t>
    </r>
    <r>
      <rPr>
        <b/>
        <sz val="10"/>
        <color rgb="FFFF0000"/>
        <rFont val="Meiryo UI"/>
        <family val="3"/>
        <charset val="128"/>
      </rPr>
      <t>必須</t>
    </r>
    <rPh sb="0" eb="2">
      <t>トウロク</t>
    </rPh>
    <rPh sb="2" eb="4">
      <t>ショゾク</t>
    </rPh>
    <phoneticPr fontId="2"/>
  </si>
  <si>
    <r>
      <t xml:space="preserve">相手方特定区分
</t>
    </r>
    <r>
      <rPr>
        <b/>
        <sz val="10"/>
        <color rgb="FFFF0000"/>
        <rFont val="Meiryo UI"/>
        <family val="3"/>
        <charset val="128"/>
      </rPr>
      <t>必須</t>
    </r>
    <phoneticPr fontId="2"/>
  </si>
  <si>
    <r>
      <t xml:space="preserve">検索用カナ
</t>
    </r>
    <r>
      <rPr>
        <b/>
        <sz val="10"/>
        <color rgb="FFFF0000"/>
        <rFont val="Meiryo UI"/>
        <family val="3"/>
        <charset val="128"/>
      </rPr>
      <t>必須</t>
    </r>
    <rPh sb="0" eb="3">
      <t>ケンサクヨウ</t>
    </rPh>
    <phoneticPr fontId="2"/>
  </si>
  <si>
    <r>
      <t xml:space="preserve">氏名
</t>
    </r>
    <r>
      <rPr>
        <b/>
        <sz val="10"/>
        <color rgb="FFFF0000"/>
        <rFont val="Meiryo UI"/>
        <family val="3"/>
        <charset val="128"/>
      </rPr>
      <t>必須</t>
    </r>
    <rPh sb="0" eb="2">
      <t>シメイ</t>
    </rPh>
    <phoneticPr fontId="2"/>
  </si>
  <si>
    <r>
      <t xml:space="preserve">所在地区分
</t>
    </r>
    <r>
      <rPr>
        <b/>
        <sz val="10"/>
        <color rgb="FFFF0000"/>
        <rFont val="Meiryo UI"/>
        <family val="3"/>
        <charset val="128"/>
      </rPr>
      <t>必須</t>
    </r>
    <phoneticPr fontId="2"/>
  </si>
  <si>
    <r>
      <t xml:space="preserve">都道府県
</t>
    </r>
    <r>
      <rPr>
        <b/>
        <sz val="10"/>
        <color rgb="FF3366FF"/>
        <rFont val="Meiryo UI"/>
        <family val="3"/>
        <charset val="128"/>
      </rPr>
      <t>条件必須</t>
    </r>
    <phoneticPr fontId="2"/>
  </si>
  <si>
    <r>
      <t xml:space="preserve">市区町村
</t>
    </r>
    <r>
      <rPr>
        <b/>
        <sz val="10"/>
        <color rgb="FF3366FF"/>
        <rFont val="Meiryo UI"/>
        <family val="3"/>
        <charset val="128"/>
      </rPr>
      <t>条件必須</t>
    </r>
    <phoneticPr fontId="2"/>
  </si>
  <si>
    <r>
      <t xml:space="preserve">丁目
</t>
    </r>
    <r>
      <rPr>
        <b/>
        <sz val="10"/>
        <color rgb="FF3366FF"/>
        <rFont val="Meiryo UI"/>
        <family val="3"/>
        <charset val="128"/>
      </rPr>
      <t>条件必須</t>
    </r>
    <rPh sb="0" eb="2">
      <t>チョウメ</t>
    </rPh>
    <phoneticPr fontId="2"/>
  </si>
  <si>
    <r>
      <t xml:space="preserve">番地
</t>
    </r>
    <r>
      <rPr>
        <b/>
        <sz val="10"/>
        <color rgb="FF3366FF"/>
        <rFont val="Meiryo UI"/>
        <family val="3"/>
        <charset val="128"/>
      </rPr>
      <t>条件必須</t>
    </r>
    <rPh sb="0" eb="2">
      <t>バンチ</t>
    </rPh>
    <phoneticPr fontId="2"/>
  </si>
  <si>
    <r>
      <t xml:space="preserve">方書
</t>
    </r>
    <r>
      <rPr>
        <b/>
        <sz val="10"/>
        <color rgb="FF3366FF"/>
        <rFont val="Meiryo UI"/>
        <family val="3"/>
        <charset val="128"/>
      </rPr>
      <t>条件必須</t>
    </r>
    <rPh sb="0" eb="1">
      <t>ホウ</t>
    </rPh>
    <rPh sb="1" eb="2">
      <t>ショ</t>
    </rPh>
    <phoneticPr fontId="2"/>
  </si>
  <si>
    <r>
      <t xml:space="preserve">支払通知有無
</t>
    </r>
    <r>
      <rPr>
        <b/>
        <sz val="10"/>
        <color rgb="FFFF0000"/>
        <rFont val="Meiryo UI"/>
        <family val="3"/>
        <charset val="128"/>
      </rPr>
      <t>必須</t>
    </r>
    <rPh sb="0" eb="2">
      <t>シハラ</t>
    </rPh>
    <rPh sb="2" eb="4">
      <t>ツウチ</t>
    </rPh>
    <rPh sb="4" eb="6">
      <t>ウム</t>
    </rPh>
    <rPh sb="7" eb="9">
      <t>ヒッス</t>
    </rPh>
    <phoneticPr fontId="2"/>
  </si>
  <si>
    <r>
      <t xml:space="preserve">支払通知方法
</t>
    </r>
    <r>
      <rPr>
        <b/>
        <sz val="10"/>
        <color rgb="FFFF0000"/>
        <rFont val="Meiryo UI"/>
        <family val="3"/>
        <charset val="128"/>
      </rPr>
      <t>必須</t>
    </r>
    <rPh sb="0" eb="2">
      <t>シハラ</t>
    </rPh>
    <rPh sb="2" eb="4">
      <t>ツウチ</t>
    </rPh>
    <rPh sb="4" eb="6">
      <t>ホウホウ</t>
    </rPh>
    <phoneticPr fontId="2"/>
  </si>
  <si>
    <r>
      <t xml:space="preserve">口座用途区分
</t>
    </r>
    <r>
      <rPr>
        <b/>
        <sz val="10"/>
        <color rgb="FF3366FF"/>
        <rFont val="Meiryo UI"/>
        <family val="3"/>
        <charset val="128"/>
      </rPr>
      <t>条件必須</t>
    </r>
    <phoneticPr fontId="2"/>
  </si>
  <si>
    <r>
      <t xml:space="preserve">摘要
</t>
    </r>
    <r>
      <rPr>
        <b/>
        <sz val="10"/>
        <color rgb="FF3366FF"/>
        <rFont val="Meiryo UI"/>
        <family val="3"/>
        <charset val="128"/>
      </rPr>
      <t>条件必須</t>
    </r>
    <phoneticPr fontId="2"/>
  </si>
  <si>
    <r>
      <t xml:space="preserve">金融機関コード
</t>
    </r>
    <r>
      <rPr>
        <b/>
        <sz val="10"/>
        <color rgb="FF3366FF"/>
        <rFont val="Meiryo UI"/>
        <family val="3"/>
        <charset val="128"/>
      </rPr>
      <t>条件必須</t>
    </r>
    <rPh sb="0" eb="2">
      <t>キンユウ</t>
    </rPh>
    <rPh sb="2" eb="4">
      <t>キカン</t>
    </rPh>
    <phoneticPr fontId="2"/>
  </si>
  <si>
    <r>
      <t xml:space="preserve">店舗コード
</t>
    </r>
    <r>
      <rPr>
        <b/>
        <sz val="10"/>
        <color rgb="FF3366FF"/>
        <rFont val="Meiryo UI"/>
        <family val="3"/>
        <charset val="128"/>
      </rPr>
      <t>条件必須</t>
    </r>
    <rPh sb="0" eb="2">
      <t>テンポ</t>
    </rPh>
    <phoneticPr fontId="2"/>
  </si>
  <si>
    <r>
      <t xml:space="preserve">預金種別
</t>
    </r>
    <r>
      <rPr>
        <b/>
        <sz val="10"/>
        <color rgb="FF3366FF"/>
        <rFont val="Meiryo UI"/>
        <family val="3"/>
        <charset val="128"/>
      </rPr>
      <t>条件必須</t>
    </r>
    <rPh sb="0" eb="2">
      <t>ヨキン</t>
    </rPh>
    <rPh sb="2" eb="4">
      <t>シュベツ</t>
    </rPh>
    <phoneticPr fontId="2"/>
  </si>
  <si>
    <r>
      <t xml:space="preserve">口座番号
</t>
    </r>
    <r>
      <rPr>
        <b/>
        <sz val="10"/>
        <color rgb="FF3366FF"/>
        <rFont val="Meiryo UI"/>
        <family val="3"/>
        <charset val="128"/>
      </rPr>
      <t>条件必須</t>
    </r>
    <rPh sb="0" eb="2">
      <t>コウザ</t>
    </rPh>
    <rPh sb="2" eb="4">
      <t>バンゴウ</t>
    </rPh>
    <phoneticPr fontId="2"/>
  </si>
  <si>
    <r>
      <t xml:space="preserve">口座名義人
</t>
    </r>
    <r>
      <rPr>
        <b/>
        <sz val="10"/>
        <color rgb="FF3366FF"/>
        <rFont val="Meiryo UI"/>
        <family val="3"/>
        <charset val="128"/>
      </rPr>
      <t>条件必須</t>
    </r>
    <rPh sb="0" eb="2">
      <t>コウザ</t>
    </rPh>
    <rPh sb="2" eb="4">
      <t>メイギ</t>
    </rPh>
    <rPh sb="4" eb="5">
      <t>ニン</t>
    </rPh>
    <phoneticPr fontId="2"/>
  </si>
  <si>
    <r>
      <t xml:space="preserve">使用不可状態
</t>
    </r>
    <r>
      <rPr>
        <b/>
        <sz val="10"/>
        <color rgb="FF3366FF"/>
        <rFont val="Meiryo UI"/>
        <family val="3"/>
        <charset val="128"/>
      </rPr>
      <t>条件必須</t>
    </r>
    <rPh sb="0" eb="2">
      <t>シヨウ</t>
    </rPh>
    <rPh sb="2" eb="4">
      <t>フカ</t>
    </rPh>
    <rPh sb="4" eb="6">
      <t>ジョウタイ</t>
    </rPh>
    <phoneticPr fontId="2"/>
  </si>
  <si>
    <t>新規・変更</t>
    <rPh sb="0" eb="2">
      <t>シンキ</t>
    </rPh>
    <rPh sb="3" eb="5">
      <t>ヘンコウ</t>
    </rPh>
    <phoneticPr fontId="2"/>
  </si>
  <si>
    <t>債主名称</t>
    <rPh sb="0" eb="4">
      <t>サイシュメイショウ</t>
    </rPh>
    <phoneticPr fontId="2"/>
  </si>
  <si>
    <t>債主番号</t>
    <rPh sb="0" eb="4">
      <t>サイシュバンゴウ</t>
    </rPh>
    <phoneticPr fontId="2"/>
  </si>
  <si>
    <t>旧学籍番号（停止）</t>
    <rPh sb="0" eb="1">
      <t>キュウ</t>
    </rPh>
    <rPh sb="1" eb="5">
      <t>ガクセキバンゴウ</t>
    </rPh>
    <rPh sb="6" eb="8">
      <t>テイシ</t>
    </rPh>
    <phoneticPr fontId="2"/>
  </si>
  <si>
    <t>字数制限超過</t>
    <rPh sb="0" eb="2">
      <t>ジスウ</t>
    </rPh>
    <rPh sb="2" eb="4">
      <t>セイゲン</t>
    </rPh>
    <rPh sb="4" eb="6">
      <t>チョウカ</t>
    </rPh>
    <phoneticPr fontId="2"/>
  </si>
  <si>
    <t>異なる文字種</t>
    <rPh sb="0" eb="1">
      <t>コト</t>
    </rPh>
    <rPh sb="3" eb="6">
      <t>モジシュ</t>
    </rPh>
    <phoneticPr fontId="2"/>
  </si>
  <si>
    <t>エラー有無判定</t>
    <rPh sb="3" eb="5">
      <t>ウム</t>
    </rPh>
    <rPh sb="5" eb="7">
      <t>ハンテイ</t>
    </rPh>
    <phoneticPr fontId="2"/>
  </si>
  <si>
    <t>①登録用紙から転記</t>
    <rPh sb="1" eb="5">
      <t>トウロクヨウシ</t>
    </rPh>
    <rPh sb="7" eb="9">
      <t>テンキ</t>
    </rPh>
    <phoneticPr fontId="2"/>
  </si>
  <si>
    <t>修正前</t>
    <rPh sb="0" eb="3">
      <t>シュウセイマエ</t>
    </rPh>
    <phoneticPr fontId="2"/>
  </si>
  <si>
    <r>
      <t xml:space="preserve">債主登録担当者　編集欄
</t>
    </r>
    <r>
      <rPr>
        <b/>
        <sz val="10"/>
        <color rgb="FFFF0000"/>
        <rFont val="Meiryo UI"/>
        <family val="3"/>
        <charset val="128"/>
      </rPr>
      <t>（編集時はリストから選択,または値貼付して、直接修正してください）</t>
    </r>
    <rPh sb="0" eb="2">
      <t>サイシュ</t>
    </rPh>
    <rPh sb="2" eb="4">
      <t>トウロク</t>
    </rPh>
    <rPh sb="4" eb="6">
      <t>タントウ</t>
    </rPh>
    <rPh sb="6" eb="7">
      <t>シャ</t>
    </rPh>
    <rPh sb="8" eb="10">
      <t>ヘンシュウ</t>
    </rPh>
    <rPh sb="10" eb="11">
      <t>ラン</t>
    </rPh>
    <rPh sb="13" eb="15">
      <t>ヘンシュウ</t>
    </rPh>
    <rPh sb="15" eb="16">
      <t>ジ</t>
    </rPh>
    <rPh sb="16" eb="17">
      <t>シュウジ</t>
    </rPh>
    <rPh sb="22" eb="24">
      <t>センタク</t>
    </rPh>
    <rPh sb="28" eb="29">
      <t>アタイ</t>
    </rPh>
    <rPh sb="29" eb="30">
      <t>ハ</t>
    </rPh>
    <rPh sb="30" eb="31">
      <t>ツキ</t>
    </rPh>
    <rPh sb="34" eb="36">
      <t>チョクセツ</t>
    </rPh>
    <rPh sb="36" eb="38">
      <t>シュウセイ</t>
    </rPh>
    <phoneticPr fontId="2"/>
  </si>
  <si>
    <t>補助機能</t>
    <rPh sb="0" eb="2">
      <t>ホジョ</t>
    </rPh>
    <rPh sb="2" eb="4">
      <t>キノウ</t>
    </rPh>
    <phoneticPr fontId="2"/>
  </si>
  <si>
    <t>身分区分</t>
    <rPh sb="0" eb="4">
      <t>ミブンクブン</t>
    </rPh>
    <phoneticPr fontId="2"/>
  </si>
  <si>
    <t>旧学籍番号</t>
    <rPh sb="0" eb="1">
      <t>キュウ</t>
    </rPh>
    <rPh sb="1" eb="5">
      <t>ガクセキバンゴウ</t>
    </rPh>
    <phoneticPr fontId="2"/>
  </si>
  <si>
    <t>郵便番号から住所確認↓</t>
    <rPh sb="0" eb="4">
      <t>ユウビンバンゴウ</t>
    </rPh>
    <rPh sb="6" eb="8">
      <t>ジュウショ</t>
    </rPh>
    <rPh sb="8" eb="10">
      <t>カクニン</t>
    </rPh>
    <phoneticPr fontId="2"/>
  </si>
  <si>
    <t>コードから銀行・支店確認↓</t>
    <rPh sb="5" eb="7">
      <t>ギンコウ</t>
    </rPh>
    <rPh sb="8" eb="10">
      <t>シテン</t>
    </rPh>
    <rPh sb="10" eb="12">
      <t>カクニン</t>
    </rPh>
    <phoneticPr fontId="2"/>
  </si>
  <si>
    <t>金融機関コード</t>
    <rPh sb="0" eb="4">
      <t>キンユウキカン</t>
    </rPh>
    <phoneticPr fontId="2"/>
  </si>
  <si>
    <t>店舗コード</t>
    <rPh sb="0" eb="2">
      <t>テンポ</t>
    </rPh>
    <phoneticPr fontId="2"/>
  </si>
  <si>
    <t>口座番号</t>
    <rPh sb="0" eb="4">
      <t>コウザバンゴウ</t>
    </rPh>
    <phoneticPr fontId="2"/>
  </si>
  <si>
    <t>②IPK項目</t>
    <rPh sb="4" eb="6">
      <t>コウモク</t>
    </rPh>
    <phoneticPr fontId="2"/>
  </si>
  <si>
    <t>相手方種別</t>
    <rPh sb="0" eb="5">
      <t>アイテガタシュベツ</t>
    </rPh>
    <phoneticPr fontId="2"/>
  </si>
  <si>
    <t>相手方特定区分</t>
    <phoneticPr fontId="2"/>
  </si>
  <si>
    <t>メモ</t>
    <phoneticPr fontId="2"/>
  </si>
  <si>
    <t>新規／変更の判定</t>
    <rPh sb="0" eb="2">
      <t>シンキ</t>
    </rPh>
    <rPh sb="3" eb="5">
      <t>ヘンコウ</t>
    </rPh>
    <rPh sb="6" eb="8">
      <t>ハンテイ</t>
    </rPh>
    <phoneticPr fontId="2"/>
  </si>
  <si>
    <t>常勤職員</t>
  </si>
  <si>
    <t>非常勤職員</t>
  </si>
  <si>
    <t>東京科学大学の学生</t>
  </si>
  <si>
    <t>患者</t>
  </si>
  <si>
    <t>学外者</t>
    <phoneticPr fontId="2"/>
  </si>
  <si>
    <t>受領代理人</t>
  </si>
  <si>
    <t>企業、団体等（個人事業主含む）</t>
    <phoneticPr fontId="2"/>
  </si>
  <si>
    <t>身分区分の判定</t>
    <rPh sb="0" eb="4">
      <t>ミブンクブン</t>
    </rPh>
    <rPh sb="5" eb="7">
      <t>ハンテイ</t>
    </rPh>
    <phoneticPr fontId="2"/>
  </si>
  <si>
    <t>申請者記入</t>
    <rPh sb="0" eb="3">
      <t>シンセイシャ</t>
    </rPh>
    <rPh sb="3" eb="5">
      <t>キニュウ</t>
    </rPh>
    <phoneticPr fontId="2"/>
  </si>
  <si>
    <t>全角に変換</t>
    <rPh sb="0" eb="2">
      <t>ゼンカク</t>
    </rPh>
    <rPh sb="3" eb="5">
      <t>ヘンカン</t>
    </rPh>
    <phoneticPr fontId="2"/>
  </si>
  <si>
    <t>5.郵便番号</t>
    <rPh sb="2" eb="6">
      <t>ユウビンバンゴウ</t>
    </rPh>
    <phoneticPr fontId="2"/>
  </si>
  <si>
    <t>申請者記入</t>
    <rPh sb="0" eb="5">
      <t>シンセイシャキニュウ</t>
    </rPh>
    <phoneticPr fontId="2"/>
  </si>
  <si>
    <t>6.住所</t>
    <rPh sb="2" eb="4">
      <t>ジュウショ</t>
    </rPh>
    <phoneticPr fontId="2"/>
  </si>
  <si>
    <t>都道府県名</t>
    <rPh sb="0" eb="5">
      <t>トドウフケンメイ</t>
    </rPh>
    <phoneticPr fontId="2"/>
  </si>
  <si>
    <t>丁目</t>
    <rPh sb="0" eb="2">
      <t>チョウメ</t>
    </rPh>
    <phoneticPr fontId="2"/>
  </si>
  <si>
    <t>番地</t>
    <rPh sb="0" eb="2">
      <t>バンチ</t>
    </rPh>
    <phoneticPr fontId="2"/>
  </si>
  <si>
    <t>→</t>
    <phoneticPr fontId="2"/>
  </si>
  <si>
    <t>方書
※転記用シートで債主登録担当者が修正</t>
    <rPh sb="0" eb="1">
      <t>カタ</t>
    </rPh>
    <rPh sb="1" eb="2">
      <t>カ</t>
    </rPh>
    <phoneticPr fontId="2"/>
  </si>
  <si>
    <t>7.職員番号</t>
    <rPh sb="2" eb="4">
      <t>ショクイン</t>
    </rPh>
    <rPh sb="4" eb="6">
      <t>バンゴウ</t>
    </rPh>
    <phoneticPr fontId="2"/>
  </si>
  <si>
    <t>8.学籍番号</t>
    <rPh sb="2" eb="6">
      <t>ガクセキバンゴウ</t>
    </rPh>
    <phoneticPr fontId="2"/>
  </si>
  <si>
    <t>9.旧学籍番号</t>
    <rPh sb="2" eb="7">
      <t>キュウガクセキバンゴウ</t>
    </rPh>
    <phoneticPr fontId="2"/>
  </si>
  <si>
    <t>合計</t>
    <rPh sb="0" eb="2">
      <t>ゴウケイ</t>
    </rPh>
    <phoneticPr fontId="2"/>
  </si>
  <si>
    <t>半角に変換</t>
    <rPh sb="0" eb="2">
      <t>ハンカク</t>
    </rPh>
    <rPh sb="3" eb="5">
      <t>ヘンカン</t>
    </rPh>
    <phoneticPr fontId="2"/>
  </si>
  <si>
    <t>口座名義カナ</t>
    <rPh sb="0" eb="4">
      <t>コウザメイギ</t>
    </rPh>
    <phoneticPr fontId="2"/>
  </si>
  <si>
    <t>半角に変換&amp;先頭30文字</t>
    <rPh sb="0" eb="2">
      <t>ハンカク</t>
    </rPh>
    <rPh sb="3" eb="5">
      <t>ヘンカン</t>
    </rPh>
    <rPh sb="6" eb="8">
      <t>セントウ</t>
    </rPh>
    <rPh sb="10" eb="12">
      <t>モジ</t>
    </rPh>
    <phoneticPr fontId="2"/>
  </si>
  <si>
    <t>企業区分</t>
    <rPh sb="0" eb="4">
      <t>キギョウクブン</t>
    </rPh>
    <phoneticPr fontId="2"/>
  </si>
  <si>
    <t>大企業</t>
  </si>
  <si>
    <t>中小企業</t>
  </si>
  <si>
    <t>国等</t>
  </si>
  <si>
    <t>公共法人等</t>
  </si>
  <si>
    <t>その他</t>
  </si>
  <si>
    <t>個人/法人フラグ</t>
    <rPh sb="0" eb="2">
      <t>コジン</t>
    </rPh>
    <rPh sb="3" eb="5">
      <t>ホウジン</t>
    </rPh>
    <phoneticPr fontId="2"/>
  </si>
  <si>
    <t>振込通知</t>
    <rPh sb="0" eb="4">
      <t>フリコミツウチ</t>
    </rPh>
    <phoneticPr fontId="2"/>
  </si>
  <si>
    <t>振込通知の判別</t>
    <rPh sb="0" eb="4">
      <t>フリコミツウチ</t>
    </rPh>
    <rPh sb="5" eb="7">
      <t>ハンベツ</t>
    </rPh>
    <phoneticPr fontId="2"/>
  </si>
  <si>
    <t>メールアドレス</t>
    <phoneticPr fontId="2"/>
  </si>
  <si>
    <t>メールアドレス1</t>
    <phoneticPr fontId="2"/>
  </si>
  <si>
    <t>メールアドレス2</t>
    <phoneticPr fontId="2"/>
  </si>
  <si>
    <t>メールアドレス3</t>
    <phoneticPr fontId="2"/>
  </si>
  <si>
    <t>電話番号</t>
    <rPh sb="0" eb="4">
      <t>デンワバンゴウ</t>
    </rPh>
    <phoneticPr fontId="2"/>
  </si>
  <si>
    <t>チェックボックスの範囲、調整する。</t>
    <rPh sb="9" eb="11">
      <t>ハンイ</t>
    </rPh>
    <rPh sb="12" eb="14">
      <t>チョウセイ</t>
    </rPh>
    <phoneticPr fontId="2"/>
  </si>
  <si>
    <t>振込通知要否を反映</t>
    <rPh sb="0" eb="4">
      <t>フリコミツウチ</t>
    </rPh>
    <rPh sb="4" eb="6">
      <t>ヨウヒ</t>
    </rPh>
    <rPh sb="7" eb="9">
      <t>ハンエイ</t>
    </rPh>
    <phoneticPr fontId="2"/>
  </si>
  <si>
    <t>スペース削除、マイナスをハイフンに変換</t>
    <rPh sb="4" eb="6">
      <t>サクジョ</t>
    </rPh>
    <rPh sb="17" eb="19">
      <t>ヘンカン</t>
    </rPh>
    <phoneticPr fontId="2"/>
  </si>
  <si>
    <t>半角に変換</t>
    <rPh sb="0" eb="2">
      <t>ハンカク</t>
    </rPh>
    <rPh sb="3" eb="5">
      <t>ヘンカン</t>
    </rPh>
    <phoneticPr fontId="2"/>
  </si>
  <si>
    <t>→</t>
    <phoneticPr fontId="2"/>
  </si>
  <si>
    <t>支払方法</t>
    <rPh sb="0" eb="4">
      <t>シハライホウホウ</t>
    </rPh>
    <phoneticPr fontId="2"/>
  </si>
  <si>
    <t>支払方法が窓口払、口座引落の場合は、ダミー口座になるよう分岐を設定</t>
    <rPh sb="0" eb="4">
      <t>シハライホウホウ</t>
    </rPh>
    <rPh sb="5" eb="8">
      <t>マドグチバラ</t>
    </rPh>
    <rPh sb="9" eb="12">
      <t>コウザヒ</t>
    </rPh>
    <rPh sb="12" eb="13">
      <t>オ</t>
    </rPh>
    <rPh sb="14" eb="16">
      <t>バアイ</t>
    </rPh>
    <rPh sb="21" eb="23">
      <t>コウザ</t>
    </rPh>
    <rPh sb="28" eb="30">
      <t>ブンキ</t>
    </rPh>
    <rPh sb="31" eb="33">
      <t>セッテイ</t>
    </rPh>
    <phoneticPr fontId="2"/>
  </si>
  <si>
    <t>登録債主名称</t>
    <rPh sb="0" eb="6">
      <t>トウロクサイシュメイショウ</t>
    </rPh>
    <phoneticPr fontId="2"/>
  </si>
  <si>
    <t>登録債主名称カナ</t>
    <rPh sb="0" eb="6">
      <t>トウロクサイシュメイショウ</t>
    </rPh>
    <phoneticPr fontId="2"/>
  </si>
  <si>
    <t>新規／変更区分</t>
    <rPh sb="0" eb="2">
      <t>シンキ</t>
    </rPh>
    <rPh sb="3" eb="5">
      <t>ヘンコウ</t>
    </rPh>
    <rPh sb="5" eb="7">
      <t>クブン</t>
    </rPh>
    <phoneticPr fontId="2"/>
  </si>
  <si>
    <t>氏名／法人名カナ</t>
    <phoneticPr fontId="2"/>
  </si>
  <si>
    <t>生年月日</t>
    <rPh sb="0" eb="4">
      <t>セイネンガッピ</t>
    </rPh>
    <phoneticPr fontId="2"/>
  </si>
  <si>
    <t>申請者記入</t>
    <rPh sb="0" eb="3">
      <t>シンセイシャ</t>
    </rPh>
    <rPh sb="3" eb="5">
      <t>キニュウ</t>
    </rPh>
    <phoneticPr fontId="2"/>
  </si>
  <si>
    <t>テキスト化</t>
    <rPh sb="4" eb="5">
      <t>カ</t>
    </rPh>
    <phoneticPr fontId="2"/>
  </si>
  <si>
    <t>新規</t>
    <rPh sb="0" eb="2">
      <t>シンキ</t>
    </rPh>
    <phoneticPr fontId="2"/>
  </si>
  <si>
    <t>変更</t>
    <rPh sb="0" eb="2">
      <t>ヘンコウ</t>
    </rPh>
    <phoneticPr fontId="2"/>
  </si>
  <si>
    <t>判定</t>
    <rPh sb="0" eb="2">
      <t>ハンテイ</t>
    </rPh>
    <phoneticPr fontId="2"/>
  </si>
  <si>
    <t>合計</t>
    <rPh sb="0" eb="2">
      <t>ゴウケイ</t>
    </rPh>
    <phoneticPr fontId="2"/>
  </si>
  <si>
    <t>常勤職員</t>
    <rPh sb="0" eb="4">
      <t>ジョウキンショクイン</t>
    </rPh>
    <phoneticPr fontId="2"/>
  </si>
  <si>
    <t>非常勤職員</t>
    <rPh sb="0" eb="5">
      <t>ヒジョウキンショクイン</t>
    </rPh>
    <phoneticPr fontId="2"/>
  </si>
  <si>
    <t>患者</t>
    <rPh sb="0" eb="2">
      <t>カンジャ</t>
    </rPh>
    <phoneticPr fontId="2"/>
  </si>
  <si>
    <t>学外者</t>
    <rPh sb="0" eb="3">
      <t>ガクガイシャ</t>
    </rPh>
    <phoneticPr fontId="2"/>
  </si>
  <si>
    <t>受領代理人</t>
    <rPh sb="0" eb="5">
      <t>ジュリョウダイリニン</t>
    </rPh>
    <phoneticPr fontId="2"/>
  </si>
  <si>
    <t>大企業</t>
    <rPh sb="0" eb="3">
      <t>ダイキギョウ</t>
    </rPh>
    <phoneticPr fontId="2"/>
  </si>
  <si>
    <t>中小企業</t>
    <rPh sb="0" eb="4">
      <t>チュウショウキギョウ</t>
    </rPh>
    <phoneticPr fontId="2"/>
  </si>
  <si>
    <t>国等</t>
    <rPh sb="0" eb="2">
      <t>クニトウ</t>
    </rPh>
    <phoneticPr fontId="2"/>
  </si>
  <si>
    <t>公共法人等</t>
    <rPh sb="0" eb="5">
      <t>コウキョウホウジントウ</t>
    </rPh>
    <phoneticPr fontId="2"/>
  </si>
  <si>
    <t>その他</t>
    <rPh sb="2" eb="3">
      <t>タ</t>
    </rPh>
    <phoneticPr fontId="2"/>
  </si>
  <si>
    <t>チェック欄判定</t>
    <rPh sb="4" eb="7">
      <t>ランハンテイ</t>
    </rPh>
    <phoneticPr fontId="2"/>
  </si>
  <si>
    <t>登録あり</t>
    <rPh sb="0" eb="2">
      <t>トウロク</t>
    </rPh>
    <phoneticPr fontId="2"/>
  </si>
  <si>
    <t>登録なし</t>
    <rPh sb="0" eb="2">
      <t>トウロク</t>
    </rPh>
    <phoneticPr fontId="2"/>
  </si>
  <si>
    <t>課税</t>
    <rPh sb="0" eb="2">
      <t>カゼイ</t>
    </rPh>
    <phoneticPr fontId="2"/>
  </si>
  <si>
    <t>免税</t>
    <rPh sb="0" eb="2">
      <t>メンゼイ</t>
    </rPh>
    <phoneticPr fontId="2"/>
  </si>
  <si>
    <t>対象外</t>
    <rPh sb="0" eb="3">
      <t>タイショウガイ</t>
    </rPh>
    <phoneticPr fontId="2"/>
  </si>
  <si>
    <t>メール不要</t>
    <rPh sb="3" eb="5">
      <t>フヨウ</t>
    </rPh>
    <phoneticPr fontId="2"/>
  </si>
  <si>
    <t>銀行振込</t>
    <rPh sb="0" eb="2">
      <t>ギンコウ</t>
    </rPh>
    <rPh sb="2" eb="3">
      <t>フ</t>
    </rPh>
    <rPh sb="3" eb="4">
      <t>コミ</t>
    </rPh>
    <phoneticPr fontId="2"/>
  </si>
  <si>
    <t>窓口払</t>
    <rPh sb="0" eb="3">
      <t>マドグチバラ</t>
    </rPh>
    <phoneticPr fontId="2"/>
  </si>
  <si>
    <t>口座引落</t>
    <rPh sb="0" eb="3">
      <t>コウザヒ</t>
    </rPh>
    <rPh sb="3" eb="4">
      <t>オ</t>
    </rPh>
    <phoneticPr fontId="2"/>
  </si>
  <si>
    <t>銀行</t>
    <rPh sb="0" eb="2">
      <t>ギンコウ</t>
    </rPh>
    <phoneticPr fontId="2"/>
  </si>
  <si>
    <t>信用金庫</t>
    <rPh sb="0" eb="4">
      <t>シンヨウキンコ</t>
    </rPh>
    <phoneticPr fontId="2"/>
  </si>
  <si>
    <t>本店</t>
    <rPh sb="0" eb="2">
      <t>ホンテン</t>
    </rPh>
    <phoneticPr fontId="2"/>
  </si>
  <si>
    <t>支店</t>
    <rPh sb="0" eb="2">
      <t>シテン</t>
    </rPh>
    <phoneticPr fontId="2"/>
  </si>
  <si>
    <t>出張所</t>
    <rPh sb="0" eb="3">
      <t>シュッチョウジョ</t>
    </rPh>
    <phoneticPr fontId="2"/>
  </si>
  <si>
    <t>メール必要</t>
    <rPh sb="3" eb="5">
      <t>ヒツヨウ</t>
    </rPh>
    <phoneticPr fontId="2"/>
  </si>
  <si>
    <t>銀行口座の変更</t>
    <rPh sb="0" eb="2">
      <t>ギンコウ</t>
    </rPh>
    <rPh sb="2" eb="4">
      <t>コウザ</t>
    </rPh>
    <rPh sb="5" eb="7">
      <t>ヘンコウ</t>
    </rPh>
    <phoneticPr fontId="2"/>
  </si>
  <si>
    <t>住所等の変更</t>
    <rPh sb="0" eb="2">
      <t>ジュウショ</t>
    </rPh>
    <rPh sb="2" eb="3">
      <t>トウ</t>
    </rPh>
    <rPh sb="4" eb="6">
      <t>ヘンコウ</t>
    </rPh>
    <phoneticPr fontId="2"/>
  </si>
  <si>
    <t>）</t>
    <phoneticPr fontId="2"/>
  </si>
  <si>
    <t>銀行口座の変更</t>
    <rPh sb="0" eb="4">
      <t>ギンコウコウザ</t>
    </rPh>
    <rPh sb="5" eb="7">
      <t>ヘンコウ</t>
    </rPh>
    <phoneticPr fontId="2"/>
  </si>
  <si>
    <t>住所等の変更</t>
    <rPh sb="0" eb="3">
      <t>ジュウショトウ</t>
    </rPh>
    <rPh sb="4" eb="6">
      <t>ヘンコウ</t>
    </rPh>
    <phoneticPr fontId="2"/>
  </si>
  <si>
    <t>（変更内容：　　　　　　　　　　　　　　　　　　　　　　　　　　　　　　　　　　　　　　　　　　　　　　　　　　　　　）</t>
    <rPh sb="1" eb="3">
      <t>ヘンコウ</t>
    </rPh>
    <rPh sb="3" eb="5">
      <t>ナイヨウ</t>
    </rPh>
    <phoneticPr fontId="2"/>
  </si>
  <si>
    <t>半角に変換、スペース削除</t>
    <rPh sb="0" eb="2">
      <t>ハンカク</t>
    </rPh>
    <rPh sb="3" eb="5">
      <t>ヘンカン</t>
    </rPh>
    <rPh sb="10" eb="12">
      <t>サクジョ</t>
    </rPh>
    <phoneticPr fontId="2"/>
  </si>
  <si>
    <t>文字カウント</t>
    <rPh sb="0" eb="2">
      <t>モジ</t>
    </rPh>
    <phoneticPr fontId="2"/>
  </si>
  <si>
    <t>残り文字数</t>
    <rPh sb="0" eb="1">
      <t>ノコ</t>
    </rPh>
    <rPh sb="2" eb="5">
      <t>モジスウ</t>
    </rPh>
    <phoneticPr fontId="2"/>
  </si>
  <si>
    <t>MAX文字数</t>
    <rPh sb="3" eb="6">
      <t>モジスウ</t>
    </rPh>
    <phoneticPr fontId="2"/>
  </si>
  <si>
    <t>スペースチェック
(※スペースを*に変換)</t>
    <phoneticPr fontId="2"/>
  </si>
  <si>
    <t>略称</t>
    <rPh sb="0" eb="2">
      <t>リャクショウ</t>
    </rPh>
    <phoneticPr fontId="2"/>
  </si>
  <si>
    <t>置換前</t>
    <rPh sb="0" eb="3">
      <t>チカンマエ</t>
    </rPh>
    <phoneticPr fontId="2"/>
  </si>
  <si>
    <t>置換後</t>
    <rPh sb="0" eb="3">
      <t>チカンゴ</t>
    </rPh>
    <phoneticPr fontId="2"/>
  </si>
  <si>
    <t>行数</t>
    <rPh sb="0" eb="2">
      <t>ギョウスウ</t>
    </rPh>
    <phoneticPr fontId="56"/>
  </si>
  <si>
    <t>前につなげる文字列</t>
    <rPh sb="0" eb="1">
      <t>マエ</t>
    </rPh>
    <rPh sb="6" eb="9">
      <t>モジレツ</t>
    </rPh>
    <phoneticPr fontId="56"/>
  </si>
  <si>
    <t>後ろにつなげる文字列</t>
    <rPh sb="0" eb="1">
      <t>ウシ</t>
    </rPh>
    <rPh sb="7" eb="10">
      <t>モジレツ</t>
    </rPh>
    <phoneticPr fontId="56"/>
  </si>
  <si>
    <t>数式の作成</t>
    <rPh sb="0" eb="2">
      <t>スウシキ</t>
    </rPh>
    <rPh sb="3" eb="5">
      <t>サクセイ</t>
    </rPh>
    <phoneticPr fontId="56"/>
  </si>
  <si>
    <t>株式会社</t>
    <rPh sb="0" eb="4">
      <t>カブシキガイシャ</t>
    </rPh>
    <phoneticPr fontId="2"/>
  </si>
  <si>
    <t>（株）</t>
    <phoneticPr fontId="2"/>
  </si>
  <si>
    <t>有限会社</t>
    <rPh sb="0" eb="4">
      <t>ユウゲンガイシャ</t>
    </rPh>
    <phoneticPr fontId="2"/>
  </si>
  <si>
    <t>（有）</t>
    <rPh sb="1" eb="2">
      <t>ユウ</t>
    </rPh>
    <phoneticPr fontId="2"/>
  </si>
  <si>
    <t>SUBSTITUTE（</t>
    <phoneticPr fontId="56"/>
  </si>
  <si>
    <t>合資会社</t>
    <rPh sb="0" eb="4">
      <t>ゴウシガイシャ</t>
    </rPh>
    <phoneticPr fontId="2"/>
  </si>
  <si>
    <t>（資）</t>
    <rPh sb="1" eb="2">
      <t>シ</t>
    </rPh>
    <phoneticPr fontId="2"/>
  </si>
  <si>
    <t>合同会社</t>
    <rPh sb="0" eb="4">
      <t>ゴウドウガイシャ</t>
    </rPh>
    <phoneticPr fontId="2"/>
  </si>
  <si>
    <t>（同）</t>
    <rPh sb="1" eb="2">
      <t>オナ</t>
    </rPh>
    <phoneticPr fontId="2"/>
  </si>
  <si>
    <t>一般財団法人</t>
    <phoneticPr fontId="2"/>
  </si>
  <si>
    <t>（一財）</t>
    <phoneticPr fontId="2"/>
  </si>
  <si>
    <t>公益財団法人</t>
    <phoneticPr fontId="2"/>
  </si>
  <si>
    <t>（公財）</t>
    <rPh sb="1" eb="2">
      <t>オオヤケ</t>
    </rPh>
    <rPh sb="2" eb="3">
      <t>ザイ</t>
    </rPh>
    <phoneticPr fontId="2"/>
  </si>
  <si>
    <t>財団法人</t>
    <phoneticPr fontId="2"/>
  </si>
  <si>
    <t>（財）</t>
    <phoneticPr fontId="2"/>
  </si>
  <si>
    <t>一般社団法人</t>
    <phoneticPr fontId="2"/>
  </si>
  <si>
    <t>（一社）</t>
    <phoneticPr fontId="2"/>
  </si>
  <si>
    <t>公益社団法人</t>
    <phoneticPr fontId="2"/>
  </si>
  <si>
    <t>（公社）</t>
    <phoneticPr fontId="2"/>
  </si>
  <si>
    <t>社団法人</t>
    <phoneticPr fontId="2"/>
  </si>
  <si>
    <t>（社）</t>
    <phoneticPr fontId="2"/>
  </si>
  <si>
    <t>学校法人</t>
    <rPh sb="0" eb="4">
      <t>ガッコウホウジン</t>
    </rPh>
    <phoneticPr fontId="2"/>
  </si>
  <si>
    <t>（学）</t>
    <rPh sb="1" eb="2">
      <t>ガク</t>
    </rPh>
    <phoneticPr fontId="2"/>
  </si>
  <si>
    <t>特定非営利活動法人</t>
    <rPh sb="0" eb="9">
      <t>トクテイヒエイリカツドウホウジン</t>
    </rPh>
    <phoneticPr fontId="2"/>
  </si>
  <si>
    <t>（特非）</t>
    <rPh sb="1" eb="2">
      <t>トク</t>
    </rPh>
    <rPh sb="2" eb="3">
      <t>ヒ</t>
    </rPh>
    <phoneticPr fontId="2"/>
  </si>
  <si>
    <t>地方独立行政法人</t>
    <phoneticPr fontId="2"/>
  </si>
  <si>
    <t>（地独）</t>
    <phoneticPr fontId="2"/>
  </si>
  <si>
    <t>独立行政法人</t>
    <phoneticPr fontId="2"/>
  </si>
  <si>
    <t>（独）</t>
    <phoneticPr fontId="2"/>
  </si>
  <si>
    <t>弁護士法人</t>
    <rPh sb="0" eb="5">
      <t>ベンゴシホウジン</t>
    </rPh>
    <phoneticPr fontId="2"/>
  </si>
  <si>
    <t>（弁）</t>
    <rPh sb="1" eb="2">
      <t>ベン</t>
    </rPh>
    <phoneticPr fontId="2"/>
  </si>
  <si>
    <t>行政書士法人</t>
    <rPh sb="0" eb="6">
      <t>ギョウセイショシホウジン</t>
    </rPh>
    <phoneticPr fontId="2"/>
  </si>
  <si>
    <t>（行）</t>
    <rPh sb="1" eb="2">
      <t>ギョウ</t>
    </rPh>
    <phoneticPr fontId="2"/>
  </si>
  <si>
    <t>司法書士法人</t>
    <rPh sb="0" eb="6">
      <t>シホウショシホウジン</t>
    </rPh>
    <phoneticPr fontId="2"/>
  </si>
  <si>
    <t>（司）</t>
    <rPh sb="1" eb="2">
      <t>ツカサ</t>
    </rPh>
    <phoneticPr fontId="2"/>
  </si>
  <si>
    <t>税理士法人</t>
    <rPh sb="0" eb="5">
      <t>ゼイリシホウジン</t>
    </rPh>
    <phoneticPr fontId="2"/>
  </si>
  <si>
    <t>（税）</t>
    <rPh sb="1" eb="2">
      <t>ゼイ</t>
    </rPh>
    <phoneticPr fontId="2"/>
  </si>
  <si>
    <t>国立大学法人</t>
    <rPh sb="0" eb="6">
      <t>コクリツダイガクホウジン</t>
    </rPh>
    <phoneticPr fontId="2"/>
  </si>
  <si>
    <t>（大）</t>
    <rPh sb="1" eb="2">
      <t>ダイ</t>
    </rPh>
    <phoneticPr fontId="2"/>
  </si>
  <si>
    <t>公立大学法人</t>
    <rPh sb="0" eb="6">
      <t>コウリツダイガクホウジン</t>
    </rPh>
    <phoneticPr fontId="2"/>
  </si>
  <si>
    <t>（公）</t>
    <rPh sb="1" eb="2">
      <t>オオヤケ</t>
    </rPh>
    <phoneticPr fontId="2"/>
  </si>
  <si>
    <t>https://excelkamiwaza.com/substitute.html</t>
    <phoneticPr fontId="56"/>
  </si>
  <si>
    <t>法人略語の変換</t>
    <rPh sb="0" eb="4">
      <t>ホウジンリャクゴ</t>
    </rPh>
    <rPh sb="5" eb="7">
      <t>ヘンカン</t>
    </rPh>
    <phoneticPr fontId="56"/>
  </si>
  <si>
    <t>先頭20文字抽出</t>
    <rPh sb="0" eb="2">
      <t>セントウ</t>
    </rPh>
    <rPh sb="4" eb="6">
      <t>モジ</t>
    </rPh>
    <rPh sb="6" eb="8">
      <t>チュウシュツ</t>
    </rPh>
    <phoneticPr fontId="2"/>
  </si>
  <si>
    <t>氏名／法人名の法人格を略語に変換</t>
    <rPh sb="0" eb="2">
      <t>シメイ</t>
    </rPh>
    <rPh sb="3" eb="6">
      <t>ホウジンメイセントウモジ</t>
    </rPh>
    <phoneticPr fontId="2"/>
  </si>
  <si>
    <t>←</t>
    <phoneticPr fontId="2"/>
  </si>
  <si>
    <t>↓コピペ</t>
    <phoneticPr fontId="2"/>
  </si>
  <si>
    <t>全角に変換（外国人の名称にコピペ用）</t>
    <rPh sb="0" eb="2">
      <t>ゼンカク</t>
    </rPh>
    <rPh sb="3" eb="5">
      <t>ヘンカン</t>
    </rPh>
    <rPh sb="6" eb="9">
      <t>ガイコクジン</t>
    </rPh>
    <rPh sb="10" eb="12">
      <t>メイショウ</t>
    </rPh>
    <rPh sb="16" eb="17">
      <t>ヨウ</t>
    </rPh>
    <phoneticPr fontId="2"/>
  </si>
  <si>
    <t>全角に変換、マイナス−をハイフンーに変換</t>
    <rPh sb="0" eb="2">
      <t>ゼンカク</t>
    </rPh>
    <rPh sb="3" eb="5">
      <t>ヘンカン</t>
    </rPh>
    <rPh sb="18" eb="20">
      <t>ヘンカン</t>
    </rPh>
    <phoneticPr fontId="2"/>
  </si>
  <si>
    <t>半角に変換</t>
    <rPh sb="0" eb="2">
      <t>ハンカク</t>
    </rPh>
    <rPh sb="3" eb="5">
      <t>ヘンカン</t>
    </rPh>
    <phoneticPr fontId="2"/>
  </si>
  <si>
    <t>置換前</t>
    <rPh sb="0" eb="3">
      <t>チカンマエ</t>
    </rPh>
    <phoneticPr fontId="56"/>
  </si>
  <si>
    <t>置換後</t>
    <rPh sb="0" eb="3">
      <t>チカンゴ</t>
    </rPh>
    <phoneticPr fontId="56"/>
  </si>
  <si>
    <t>ｧ</t>
    <phoneticPr fontId="56"/>
  </si>
  <si>
    <t>ｱ</t>
    <phoneticPr fontId="56"/>
  </si>
  <si>
    <t>ｨ</t>
    <phoneticPr fontId="56"/>
  </si>
  <si>
    <t>ｲ</t>
    <phoneticPr fontId="56"/>
  </si>
  <si>
    <t>ｩ</t>
    <phoneticPr fontId="56"/>
  </si>
  <si>
    <t>ｳ</t>
    <phoneticPr fontId="56"/>
  </si>
  <si>
    <t>ｪ</t>
    <phoneticPr fontId="56"/>
  </si>
  <si>
    <t>ｴ</t>
    <phoneticPr fontId="56"/>
  </si>
  <si>
    <t>ｫ</t>
    <phoneticPr fontId="56"/>
  </si>
  <si>
    <t>ｵ</t>
    <phoneticPr fontId="56"/>
  </si>
  <si>
    <t>ｬ</t>
    <phoneticPr fontId="56"/>
  </si>
  <si>
    <t>ﾔ</t>
    <phoneticPr fontId="56"/>
  </si>
  <si>
    <t>ｭ</t>
    <phoneticPr fontId="56"/>
  </si>
  <si>
    <t>ﾕ</t>
    <phoneticPr fontId="56"/>
  </si>
  <si>
    <t>ｮ</t>
    <phoneticPr fontId="56"/>
  </si>
  <si>
    <t>ﾖ</t>
    <phoneticPr fontId="56"/>
  </si>
  <si>
    <t>ｰ</t>
    <phoneticPr fontId="56"/>
  </si>
  <si>
    <t>-</t>
    <phoneticPr fontId="56"/>
  </si>
  <si>
    <t>ｯ</t>
    <phoneticPr fontId="56"/>
  </si>
  <si>
    <t>ﾂ</t>
    <phoneticPr fontId="56"/>
  </si>
  <si>
    <t>･</t>
    <phoneticPr fontId="2"/>
  </si>
  <si>
    <t xml:space="preserve"> </t>
    <phoneticPr fontId="2"/>
  </si>
  <si>
    <t>↓メモ帳に貼り付けてからコピペ</t>
    <rPh sb="3" eb="4">
      <t>チョウ</t>
    </rPh>
    <rPh sb="5" eb="6">
      <t>ハ</t>
    </rPh>
    <rPh sb="7" eb="8">
      <t>ツ</t>
    </rPh>
    <phoneticPr fontId="2"/>
  </si>
  <si>
    <t>電話番号　スペース削除</t>
    <rPh sb="0" eb="4">
      <t>デンワバンゴウ</t>
    </rPh>
    <rPh sb="9" eb="11">
      <t>サクジョ</t>
    </rPh>
    <phoneticPr fontId="2"/>
  </si>
  <si>
    <t>文字種変換</t>
    <rPh sb="0" eb="3">
      <t>モジシュ</t>
    </rPh>
    <rPh sb="3" eb="5">
      <t>ヘンカン</t>
    </rPh>
    <phoneticPr fontId="2"/>
  </si>
  <si>
    <t>ゼロ埋め（4桁）</t>
    <rPh sb="2" eb="3">
      <t>ウ</t>
    </rPh>
    <rPh sb="6" eb="7">
      <t>ケタ</t>
    </rPh>
    <phoneticPr fontId="2"/>
  </si>
  <si>
    <t>ゼロ埋め（3桁）</t>
    <rPh sb="2" eb="3">
      <t>ウ</t>
    </rPh>
    <rPh sb="6" eb="7">
      <t>ケタ</t>
    </rPh>
    <phoneticPr fontId="2"/>
  </si>
  <si>
    <t>普通預金</t>
    <rPh sb="0" eb="2">
      <t>フツウ</t>
    </rPh>
    <rPh sb="2" eb="4">
      <t>ヨキン</t>
    </rPh>
    <phoneticPr fontId="2"/>
  </si>
  <si>
    <t>当座預金</t>
    <rPh sb="0" eb="4">
      <t>トウザヨキン</t>
    </rPh>
    <phoneticPr fontId="2"/>
  </si>
  <si>
    <t>ゼロ埋め（7桁）</t>
    <rPh sb="2" eb="3">
      <t>ウ</t>
    </rPh>
    <rPh sb="6" eb="7">
      <t>ケタ</t>
    </rPh>
    <phoneticPr fontId="2"/>
  </si>
  <si>
    <t>小文字の変換</t>
    <rPh sb="0" eb="3">
      <t>コモジ</t>
    </rPh>
    <rPh sb="4" eb="6">
      <t>ヘンカン</t>
    </rPh>
    <phoneticPr fontId="2"/>
  </si>
  <si>
    <t>全角に変換</t>
    <rPh sb="0" eb="2">
      <t>ゼンカク</t>
    </rPh>
    <rPh sb="3" eb="5">
      <t>ヘンカン</t>
    </rPh>
    <phoneticPr fontId="2"/>
  </si>
  <si>
    <t>ダミー口座対応</t>
    <rPh sb="3" eb="5">
      <t>コウザ</t>
    </rPh>
    <rPh sb="5" eb="7">
      <t>タイオウ</t>
    </rPh>
    <phoneticPr fontId="2"/>
  </si>
  <si>
    <t>窓口払</t>
    <rPh sb="0" eb="3">
      <t>マドグチバラ</t>
    </rPh>
    <phoneticPr fontId="2"/>
  </si>
  <si>
    <t>引落</t>
    <rPh sb="0" eb="1">
      <t>ヒ</t>
    </rPh>
    <rPh sb="1" eb="2">
      <t>オ</t>
    </rPh>
    <phoneticPr fontId="2"/>
  </si>
  <si>
    <t>ダミー口座情報</t>
    <rPh sb="3" eb="5">
      <t>コウザ</t>
    </rPh>
    <rPh sb="5" eb="7">
      <t>ジョウホウ</t>
    </rPh>
    <phoneticPr fontId="2"/>
  </si>
  <si>
    <t>金融機関コード</t>
    <rPh sb="0" eb="4">
      <t>キンユウキカン</t>
    </rPh>
    <phoneticPr fontId="2"/>
  </si>
  <si>
    <t>店舗コード</t>
    <rPh sb="0" eb="2">
      <t>テンポ</t>
    </rPh>
    <phoneticPr fontId="2"/>
  </si>
  <si>
    <t>預金種別</t>
    <rPh sb="0" eb="4">
      <t>ヨキンシュベツ</t>
    </rPh>
    <phoneticPr fontId="2"/>
  </si>
  <si>
    <t>口座名義</t>
    <rPh sb="0" eb="4">
      <t>コウザメイギ</t>
    </rPh>
    <phoneticPr fontId="2"/>
  </si>
  <si>
    <t>預金種別</t>
    <rPh sb="0" eb="4">
      <t>ヨキンシュベツ</t>
    </rPh>
    <phoneticPr fontId="2"/>
  </si>
  <si>
    <t>ダミー口座対応</t>
    <rPh sb="3" eb="7">
      <t>コウザタイオウ</t>
    </rPh>
    <phoneticPr fontId="2"/>
  </si>
  <si>
    <t>ﾏﾄﾞｸﾞﾁﾊﾞﾗｲ</t>
    <phoneticPr fontId="2"/>
  </si>
  <si>
    <t>ﾋｷｵﾄｼ</t>
    <phoneticPr fontId="2"/>
  </si>
  <si>
    <t>種類</t>
    <rPh sb="0" eb="2">
      <t>シュルイ</t>
    </rPh>
    <phoneticPr fontId="2"/>
  </si>
  <si>
    <t>普通</t>
    <rPh sb="0" eb="2">
      <t>フツウ</t>
    </rPh>
    <phoneticPr fontId="2"/>
  </si>
  <si>
    <t>当座</t>
    <rPh sb="0" eb="2">
      <t>トウザ</t>
    </rPh>
    <phoneticPr fontId="2"/>
  </si>
  <si>
    <t>その他</t>
    <rPh sb="2" eb="3">
      <t>タ</t>
    </rPh>
    <phoneticPr fontId="2"/>
  </si>
  <si>
    <t>1：普通</t>
    <phoneticPr fontId="2"/>
  </si>
  <si>
    <t>2：当座</t>
    <phoneticPr fontId="2"/>
  </si>
  <si>
    <t>9：その他</t>
    <phoneticPr fontId="2"/>
  </si>
  <si>
    <t>その他</t>
    <rPh sb="2" eb="3">
      <t>タ</t>
    </rPh>
    <phoneticPr fontId="1"/>
  </si>
  <si>
    <t>変換前</t>
    <rPh sb="0" eb="3">
      <t>ヘンカンマエ</t>
    </rPh>
    <phoneticPr fontId="2"/>
  </si>
  <si>
    <t>変換後</t>
    <rPh sb="0" eb="3">
      <t>ヘンカンゴ</t>
    </rPh>
    <phoneticPr fontId="2"/>
  </si>
  <si>
    <t>申請者選択</t>
    <rPh sb="0" eb="3">
      <t>シンセイシャ</t>
    </rPh>
    <rPh sb="3" eb="5">
      <t>センタク</t>
    </rPh>
    <phoneticPr fontId="2"/>
  </si>
  <si>
    <t>支払方法「銀行振込」はデフォルトでチェック入れておく</t>
    <rPh sb="0" eb="4">
      <t>シハライホウホウ</t>
    </rPh>
    <rPh sb="5" eb="8">
      <t>ギンコウフ</t>
    </rPh>
    <rPh sb="8" eb="9">
      <t>コ</t>
    </rPh>
    <rPh sb="21" eb="22">
      <t>イ</t>
    </rPh>
    <phoneticPr fontId="2"/>
  </si>
  <si>
    <t>要確認</t>
    <rPh sb="0" eb="3">
      <t>ヨウカクニン</t>
    </rPh>
    <phoneticPr fontId="2"/>
  </si>
  <si>
    <t>ダミー口座対応</t>
    <rPh sb="3" eb="5">
      <t>コウザ</t>
    </rPh>
    <rPh sb="5" eb="7">
      <t>タイオウ</t>
    </rPh>
    <phoneticPr fontId="2"/>
  </si>
  <si>
    <t>コード変換&amp;ダミー口座対応</t>
    <rPh sb="3" eb="5">
      <t>ヘンカン</t>
    </rPh>
    <rPh sb="9" eb="11">
      <t>コウザ</t>
    </rPh>
    <rPh sb="11" eb="13">
      <t>タイオウ</t>
    </rPh>
    <phoneticPr fontId="2"/>
  </si>
  <si>
    <t>新規</t>
  </si>
  <si>
    <t>口座の変更</t>
  </si>
  <si>
    <t>住所等の変更</t>
  </si>
  <si>
    <t>口座・住所等の変更</t>
  </si>
  <si>
    <t>変更区分</t>
    <rPh sb="0" eb="2">
      <t>ヘンコウ</t>
    </rPh>
    <rPh sb="2" eb="4">
      <t>クブン</t>
    </rPh>
    <phoneticPr fontId="2"/>
  </si>
  <si>
    <t>（参考）変更区分</t>
    <rPh sb="1" eb="3">
      <t>サンコウ</t>
    </rPh>
    <rPh sb="4" eb="6">
      <t>ヘンコウ</t>
    </rPh>
    <rPh sb="6" eb="8">
      <t>クブン</t>
    </rPh>
    <phoneticPr fontId="2"/>
  </si>
  <si>
    <t>東京科学大の学生</t>
  </si>
  <si>
    <t>学外者</t>
  </si>
  <si>
    <t>受領代理人対応</t>
    <rPh sb="0" eb="5">
      <t>ジュリョウダイリニン</t>
    </rPh>
    <rPh sb="5" eb="7">
      <t>タイオウ</t>
    </rPh>
    <phoneticPr fontId="2"/>
  </si>
  <si>
    <t>【IPK用項目】</t>
    <rPh sb="4" eb="5">
      <t>ヨウ</t>
    </rPh>
    <rPh sb="5" eb="7">
      <t>コウモク</t>
    </rPh>
    <phoneticPr fontId="2"/>
  </si>
  <si>
    <t>相手方種別</t>
    <rPh sb="0" eb="3">
      <t>アイテガタ</t>
    </rPh>
    <rPh sb="3" eb="5">
      <t>シュベツ</t>
    </rPh>
    <phoneticPr fontId="2"/>
  </si>
  <si>
    <t>相手方特定区分</t>
    <rPh sb="0" eb="3">
      <t>アイテガタ</t>
    </rPh>
    <rPh sb="3" eb="7">
      <t>トクテイクブン</t>
    </rPh>
    <phoneticPr fontId="2"/>
  </si>
  <si>
    <t>身分区分</t>
    <rPh sb="0" eb="4">
      <t>ミブンクブン</t>
    </rPh>
    <phoneticPr fontId="2"/>
  </si>
  <si>
    <t>企業、団体等（個人事業主含む）</t>
  </si>
  <si>
    <t>相手方種別（IPK）</t>
    <rPh sb="0" eb="3">
      <t>アイテガタ</t>
    </rPh>
    <rPh sb="3" eb="5">
      <t>シュベツ</t>
    </rPh>
    <phoneticPr fontId="2"/>
  </si>
  <si>
    <t>企業区分</t>
    <rPh sb="0" eb="4">
      <t>キギョウクブン</t>
    </rPh>
    <phoneticPr fontId="2"/>
  </si>
  <si>
    <t>-</t>
    <phoneticPr fontId="2"/>
  </si>
  <si>
    <t>10：大企業</t>
  </si>
  <si>
    <t>20：中小企業</t>
  </si>
  <si>
    <t>30：国等</t>
  </si>
  <si>
    <t>60：その他</t>
  </si>
  <si>
    <t>相手方特定区分（IPK）</t>
    <rPh sb="0" eb="3">
      <t>アイテガタ</t>
    </rPh>
    <rPh sb="3" eb="7">
      <t>トクテイクブン</t>
    </rPh>
    <phoneticPr fontId="2"/>
  </si>
  <si>
    <t>企業区分（IPK）</t>
    <rPh sb="0" eb="4">
      <t>キギョウクブン</t>
    </rPh>
    <phoneticPr fontId="2"/>
  </si>
  <si>
    <t>3：その他</t>
  </si>
  <si>
    <t>2：大企業</t>
  </si>
  <si>
    <t>1：中小企業</t>
  </si>
  <si>
    <t>←</t>
    <phoneticPr fontId="2"/>
  </si>
  <si>
    <t>企業、団体等（個人事業主含む）</t>
    <rPh sb="0" eb="2">
      <t>キギョウ</t>
    </rPh>
    <rPh sb="3" eb="5">
      <t>ダンタイ</t>
    </rPh>
    <rPh sb="5" eb="6">
      <t>トウ</t>
    </rPh>
    <rPh sb="7" eb="9">
      <t>コジン</t>
    </rPh>
    <rPh sb="9" eb="12">
      <t>ジギョウヌシ</t>
    </rPh>
    <rPh sb="12" eb="13">
      <t>フク</t>
    </rPh>
    <phoneticPr fontId="2"/>
  </si>
  <si>
    <t>企業区分</t>
    <rPh sb="0" eb="4">
      <t>キギョウクブン</t>
    </rPh>
    <phoneticPr fontId="2"/>
  </si>
  <si>
    <t>振込通知メール要否</t>
    <rPh sb="0" eb="4">
      <t>フリコミツウチ</t>
    </rPh>
    <rPh sb="7" eb="9">
      <t>ヨウヒ</t>
    </rPh>
    <phoneticPr fontId="2"/>
  </si>
  <si>
    <t>メールアドレス1</t>
    <phoneticPr fontId="2"/>
  </si>
  <si>
    <t>メールアドレス2</t>
    <phoneticPr fontId="2"/>
  </si>
  <si>
    <t>メールアドレス3</t>
    <phoneticPr fontId="2"/>
  </si>
  <si>
    <t>電話番号</t>
    <rPh sb="0" eb="4">
      <t>デンワバンゴウ</t>
    </rPh>
    <phoneticPr fontId="2"/>
  </si>
  <si>
    <t>転記用シートの債主登録担当者　編集欄（D列）から入力</t>
    <rPh sb="0" eb="3">
      <t>テンキヨウ</t>
    </rPh>
    <rPh sb="20" eb="21">
      <t>レツ</t>
    </rPh>
    <rPh sb="24" eb="26">
      <t>ニュウリョク</t>
    </rPh>
    <phoneticPr fontId="2"/>
  </si>
  <si>
    <t>東京科学大学の学生</t>
    <phoneticPr fontId="2"/>
  </si>
  <si>
    <t>東京科学大学の学生</t>
    <rPh sb="0" eb="2">
      <t>トウキョウ</t>
    </rPh>
    <rPh sb="2" eb="4">
      <t>カガク</t>
    </rPh>
    <rPh sb="4" eb="6">
      <t>ダイガク</t>
    </rPh>
    <rPh sb="7" eb="9">
      <t>ガクセイ</t>
    </rPh>
    <phoneticPr fontId="2"/>
  </si>
  <si>
    <t>↓</t>
    <phoneticPr fontId="2"/>
  </si>
  <si>
    <t>相手方番号</t>
    <rPh sb="0" eb="5">
      <t>アイテガタバンゴウ</t>
    </rPh>
    <phoneticPr fontId="2"/>
  </si>
  <si>
    <t>既存債主コード</t>
    <rPh sb="0" eb="2">
      <t>キゾン</t>
    </rPh>
    <rPh sb="2" eb="4">
      <t>サイシュ</t>
    </rPh>
    <phoneticPr fontId="2"/>
  </si>
  <si>
    <t>半角に変換&amp;ゼロ埋め</t>
    <rPh sb="0" eb="2">
      <t>ハンカク</t>
    </rPh>
    <rPh sb="3" eb="5">
      <t>ヘンカン</t>
    </rPh>
    <rPh sb="8" eb="9">
      <t>ウ</t>
    </rPh>
    <phoneticPr fontId="2"/>
  </si>
  <si>
    <t>0&amp;職員番号&amp;5</t>
    <rPh sb="2" eb="6">
      <t>ショクインバンゴウ</t>
    </rPh>
    <phoneticPr fontId="2"/>
  </si>
  <si>
    <t>00&amp;学籍番号</t>
    <rPh sb="3" eb="7">
      <t>ガクセキバンゴウ</t>
    </rPh>
    <phoneticPr fontId="2"/>
  </si>
  <si>
    <t>←</t>
    <phoneticPr fontId="2"/>
  </si>
  <si>
    <t>1：普通</t>
  </si>
  <si>
    <t>2：当座</t>
  </si>
  <si>
    <t>9：その他</t>
  </si>
  <si>
    <t>メール必要</t>
    <rPh sb="3" eb="5">
      <t>ヒツヨウ</t>
    </rPh>
    <phoneticPr fontId="2"/>
  </si>
  <si>
    <t>メール不要</t>
    <rPh sb="3" eb="5">
      <t>フヨウ</t>
    </rPh>
    <phoneticPr fontId="2"/>
  </si>
  <si>
    <t>企業区分</t>
    <rPh sb="0" eb="4">
      <t>キギョウクブン</t>
    </rPh>
    <phoneticPr fontId="2"/>
  </si>
  <si>
    <t>固定</t>
    <rPh sb="0" eb="2">
      <t>コテイ</t>
    </rPh>
    <phoneticPr fontId="2"/>
  </si>
  <si>
    <t>済</t>
    <rPh sb="0" eb="1">
      <t>スミ</t>
    </rPh>
    <phoneticPr fontId="2"/>
  </si>
  <si>
    <t>必須</t>
    <rPh sb="0" eb="2">
      <t>ヒッス</t>
    </rPh>
    <phoneticPr fontId="2"/>
  </si>
  <si>
    <t>登録担当者</t>
    <rPh sb="0" eb="2">
      <t>トウロク</t>
    </rPh>
    <rPh sb="2" eb="5">
      <t>タントウシャ</t>
    </rPh>
    <phoneticPr fontId="2"/>
  </si>
  <si>
    <t>○異なる文字種（半角・全角）が含まれるかチェック</t>
    <rPh sb="1" eb="2">
      <t>コト</t>
    </rPh>
    <rPh sb="4" eb="7">
      <t>モジシュ</t>
    </rPh>
    <rPh sb="8" eb="10">
      <t>ハンカク</t>
    </rPh>
    <rPh sb="11" eb="13">
      <t>ゼンカク</t>
    </rPh>
    <rPh sb="15" eb="16">
      <t>フク</t>
    </rPh>
    <phoneticPr fontId="2"/>
  </si>
  <si>
    <t>文字種条件
（全角・半角）</t>
    <rPh sb="0" eb="3">
      <t>モジシュ</t>
    </rPh>
    <rPh sb="3" eb="5">
      <t>ジョウケン</t>
    </rPh>
    <rPh sb="7" eb="9">
      <t>ゼンカク</t>
    </rPh>
    <rPh sb="10" eb="12">
      <t>ハンカク</t>
    </rPh>
    <phoneticPr fontId="2"/>
  </si>
  <si>
    <t>全角文字数</t>
    <rPh sb="0" eb="5">
      <t>ゼンカクモジスウ</t>
    </rPh>
    <phoneticPr fontId="2"/>
  </si>
  <si>
    <t>半角文字数</t>
    <rPh sb="0" eb="5">
      <t>ハンカクモジスウ</t>
    </rPh>
    <phoneticPr fontId="2"/>
  </si>
  <si>
    <t>文字種判定</t>
    <rPh sb="0" eb="3">
      <t>モジシュ</t>
    </rPh>
    <rPh sb="3" eb="5">
      <t>ハンテイ</t>
    </rPh>
    <phoneticPr fontId="2"/>
  </si>
  <si>
    <t>半角</t>
    <rPh sb="0" eb="2">
      <t>ハンカク</t>
    </rPh>
    <phoneticPr fontId="2"/>
  </si>
  <si>
    <t>全角</t>
    <rPh sb="0" eb="2">
      <t>ゼンカク</t>
    </rPh>
    <phoneticPr fontId="2"/>
  </si>
  <si>
    <t>異なる文字種が含まれる↑</t>
    <rPh sb="0" eb="1">
      <t>コト</t>
    </rPh>
    <rPh sb="3" eb="6">
      <t>モジシュ</t>
    </rPh>
    <rPh sb="7" eb="8">
      <t>フク</t>
    </rPh>
    <phoneticPr fontId="2"/>
  </si>
  <si>
    <t>企業、団体等（個人事業主含む）</t>
    <phoneticPr fontId="2"/>
  </si>
  <si>
    <t>貼付用シートのエラー項目ハイライト設定</t>
    <rPh sb="0" eb="1">
      <t>ハ</t>
    </rPh>
    <rPh sb="1" eb="2">
      <t>ツ</t>
    </rPh>
    <rPh sb="2" eb="3">
      <t>ヨウ</t>
    </rPh>
    <rPh sb="10" eb="12">
      <t>コウモク</t>
    </rPh>
    <rPh sb="17" eb="19">
      <t>セッテイ</t>
    </rPh>
    <phoneticPr fontId="2"/>
  </si>
  <si>
    <t>依頼書のシート保護設定</t>
    <rPh sb="0" eb="3">
      <t>イライショ</t>
    </rPh>
    <rPh sb="7" eb="9">
      <t>ホゴ</t>
    </rPh>
    <rPh sb="9" eb="11">
      <t>セッテイ</t>
    </rPh>
    <phoneticPr fontId="2"/>
  </si>
  <si>
    <t>取りまとめマクロで、ファイル名称末尾に債主コードを追加できないか</t>
    <rPh sb="0" eb="1">
      <t>ト</t>
    </rPh>
    <rPh sb="14" eb="16">
      <t>メイショウ</t>
    </rPh>
    <rPh sb="16" eb="18">
      <t>マツビ</t>
    </rPh>
    <rPh sb="19" eb="21">
      <t>サイシュ</t>
    </rPh>
    <rPh sb="25" eb="27">
      <t>ツイカ</t>
    </rPh>
    <phoneticPr fontId="2"/>
  </si>
  <si>
    <t>身分区分「患者」は削除しても差し支えないか？（学外者に含むので）</t>
    <rPh sb="0" eb="2">
      <t>ミブン</t>
    </rPh>
    <rPh sb="2" eb="4">
      <t>クブン</t>
    </rPh>
    <rPh sb="5" eb="7">
      <t>カンジャ</t>
    </rPh>
    <rPh sb="9" eb="11">
      <t>サクジョ</t>
    </rPh>
    <rPh sb="14" eb="15">
      <t>サ</t>
    </rPh>
    <rPh sb="16" eb="17">
      <t>ツカ</t>
    </rPh>
    <rPh sb="23" eb="26">
      <t>ガクガイシャ</t>
    </rPh>
    <rPh sb="27" eb="28">
      <t>フク</t>
    </rPh>
    <phoneticPr fontId="2"/>
  </si>
  <si>
    <t>企業区分、国と公共法人合わせてもいいのでは（IPKでは相手方種別「国等」で一括り）</t>
    <rPh sb="0" eb="4">
      <t>キギョウクブン</t>
    </rPh>
    <rPh sb="5" eb="6">
      <t>クニ</t>
    </rPh>
    <rPh sb="7" eb="11">
      <t>コウキョウホウジン</t>
    </rPh>
    <rPh sb="11" eb="12">
      <t>ア</t>
    </rPh>
    <rPh sb="27" eb="30">
      <t>アイテガタ</t>
    </rPh>
    <rPh sb="30" eb="32">
      <t>シュベツ</t>
    </rPh>
    <rPh sb="33" eb="35">
      <t>クニトウ</t>
    </rPh>
    <rPh sb="37" eb="39">
      <t>ヒトクク</t>
    </rPh>
    <phoneticPr fontId="2"/>
  </si>
  <si>
    <t>入力制限したセルでも、コピペで本来排除されるべき文字を入力可能。対策は無いか
→「処理用」シートをかませて、変換したうえで転記</t>
    <rPh sb="0" eb="4">
      <t>ニュウリョクセイゲン</t>
    </rPh>
    <rPh sb="15" eb="17">
      <t>ホンライ</t>
    </rPh>
    <rPh sb="17" eb="19">
      <t>ハイジョ</t>
    </rPh>
    <rPh sb="24" eb="26">
      <t>モジ</t>
    </rPh>
    <rPh sb="27" eb="31">
      <t>ニュウリョクカノウ</t>
    </rPh>
    <rPh sb="32" eb="34">
      <t>タイサク</t>
    </rPh>
    <rPh sb="35" eb="36">
      <t>ナ</t>
    </rPh>
    <rPh sb="41" eb="43">
      <t>ショリ</t>
    </rPh>
    <rPh sb="43" eb="44">
      <t>ヨウ</t>
    </rPh>
    <rPh sb="54" eb="56">
      <t>ヘンカン</t>
    </rPh>
    <rPh sb="61" eb="63">
      <t>テンキ</t>
    </rPh>
    <phoneticPr fontId="2"/>
  </si>
  <si>
    <t>貼付用シート　身分区分が未選択の場合エラーでるよう設定</t>
    <rPh sb="0" eb="1">
      <t>ハ</t>
    </rPh>
    <rPh sb="1" eb="2">
      <t>ツ</t>
    </rPh>
    <rPh sb="2" eb="3">
      <t>ヨウ</t>
    </rPh>
    <rPh sb="7" eb="11">
      <t>ミブンクブン</t>
    </rPh>
    <rPh sb="12" eb="15">
      <t>ミセンタク</t>
    </rPh>
    <rPh sb="16" eb="18">
      <t>バアイ</t>
    </rPh>
    <rPh sb="25" eb="27">
      <t>セッテイ</t>
    </rPh>
    <phoneticPr fontId="2"/>
  </si>
  <si>
    <t>銀行コード検索でエラー発生時にアラートでるよう設定</t>
    <rPh sb="0" eb="2">
      <t>ギンコウ</t>
    </rPh>
    <rPh sb="5" eb="7">
      <t>ケンサク</t>
    </rPh>
    <rPh sb="11" eb="14">
      <t>ハッセイジ</t>
    </rPh>
    <rPh sb="23" eb="25">
      <t>セッテイ</t>
    </rPh>
    <phoneticPr fontId="2"/>
  </si>
  <si>
    <t>未入力条件</t>
    <rPh sb="0" eb="5">
      <t>ミニュウリョクジョウケン</t>
    </rPh>
    <phoneticPr fontId="56"/>
  </si>
  <si>
    <t>未選択</t>
    <rPh sb="0" eb="3">
      <t>ミセンタク</t>
    </rPh>
    <phoneticPr fontId="2"/>
  </si>
  <si>
    <t>0000</t>
    <phoneticPr fontId="2"/>
  </si>
  <si>
    <t>000</t>
    <phoneticPr fontId="2"/>
  </si>
  <si>
    <t>0000000</t>
    <phoneticPr fontId="2"/>
  </si>
  <si>
    <t>○未入力チェック1（D列に入力あるかチェック）</t>
    <rPh sb="1" eb="2">
      <t>ミ</t>
    </rPh>
    <rPh sb="2" eb="4">
      <t>ニュウリョク</t>
    </rPh>
    <rPh sb="11" eb="12">
      <t>レツ</t>
    </rPh>
    <rPh sb="13" eb="15">
      <t>ニュウリョク</t>
    </rPh>
    <phoneticPr fontId="2"/>
  </si>
  <si>
    <t>○未入力チェック2（チェック1で漏れる分をカバー）</t>
    <rPh sb="1" eb="2">
      <t>ミ</t>
    </rPh>
    <rPh sb="2" eb="4">
      <t>ニュウリョク</t>
    </rPh>
    <rPh sb="16" eb="17">
      <t>モ</t>
    </rPh>
    <rPh sb="19" eb="20">
      <t>ブン</t>
    </rPh>
    <phoneticPr fontId="2"/>
  </si>
  <si>
    <t>○その他チェック</t>
    <rPh sb="3" eb="4">
      <t>タ</t>
    </rPh>
    <phoneticPr fontId="2"/>
  </si>
  <si>
    <t>口座名義カナ（登録担当者編集欄（D列）チェック用）</t>
    <rPh sb="0" eb="4">
      <t>コウザメイギ</t>
    </rPh>
    <rPh sb="7" eb="9">
      <t>トウロク</t>
    </rPh>
    <rPh sb="9" eb="12">
      <t>タントウシャ</t>
    </rPh>
    <rPh sb="12" eb="14">
      <t>ヘンシュウ</t>
    </rPh>
    <rPh sb="14" eb="15">
      <t>ラン</t>
    </rPh>
    <rPh sb="17" eb="18">
      <t>レツ</t>
    </rPh>
    <rPh sb="23" eb="24">
      <t>ヨウ</t>
    </rPh>
    <phoneticPr fontId="1"/>
  </si>
  <si>
    <t>登録担当者編集欄</t>
    <rPh sb="0" eb="5">
      <t>トウロクタントウシャ</t>
    </rPh>
    <rPh sb="5" eb="8">
      <t>ヘンシュウラン</t>
    </rPh>
    <phoneticPr fontId="1"/>
  </si>
  <si>
    <t>変換後</t>
    <rPh sb="0" eb="3">
      <t>ヘンカンゴ</t>
    </rPh>
    <phoneticPr fontId="1"/>
  </si>
  <si>
    <t>文字種変換</t>
    <rPh sb="0" eb="5">
      <t>モジシュヘンカン</t>
    </rPh>
    <phoneticPr fontId="1"/>
  </si>
  <si>
    <t>半角スペースチェック
(※半角スペースを*に変換)</t>
    <rPh sb="0" eb="2">
      <t>ハンカク</t>
    </rPh>
    <rPh sb="13" eb="15">
      <t>ハンカク</t>
    </rPh>
    <rPh sb="22" eb="24">
      <t>ヘンカン</t>
    </rPh>
    <phoneticPr fontId="1"/>
  </si>
  <si>
    <t>スペースチェック（■に変換）↓</t>
    <rPh sb="11" eb="13">
      <t>ヘンカン</t>
    </rPh>
    <phoneticPr fontId="2"/>
  </si>
  <si>
    <t>D列カナを再変換↓</t>
    <rPh sb="1" eb="2">
      <t>レツ</t>
    </rPh>
    <rPh sb="5" eb="8">
      <t>サイヘンカン</t>
    </rPh>
    <phoneticPr fontId="2"/>
  </si>
  <si>
    <t>貼付用シートで登録担当者が、本来使用してはならない文字種を使用し、エラーが発生すことがある。（特に「口座名義」での長音、小文字使用）
→D列の口座名義欄で</t>
    <rPh sb="0" eb="1">
      <t>ハ</t>
    </rPh>
    <rPh sb="1" eb="2">
      <t>ツ</t>
    </rPh>
    <rPh sb="2" eb="3">
      <t>ヨウ</t>
    </rPh>
    <rPh sb="7" eb="9">
      <t>トウロク</t>
    </rPh>
    <rPh sb="9" eb="12">
      <t>タントウシャ</t>
    </rPh>
    <rPh sb="14" eb="16">
      <t>ホンライ</t>
    </rPh>
    <rPh sb="16" eb="18">
      <t>シヨウ</t>
    </rPh>
    <rPh sb="25" eb="28">
      <t>モジシュ</t>
    </rPh>
    <rPh sb="29" eb="31">
      <t>シヨウ</t>
    </rPh>
    <rPh sb="37" eb="39">
      <t>ハッセイ</t>
    </rPh>
    <rPh sb="47" eb="48">
      <t>トク</t>
    </rPh>
    <rPh sb="50" eb="54">
      <t>コウザメイギ</t>
    </rPh>
    <rPh sb="57" eb="59">
      <t>チョウオン</t>
    </rPh>
    <rPh sb="60" eb="63">
      <t>コモジ</t>
    </rPh>
    <rPh sb="63" eb="65">
      <t>シヨウ</t>
    </rPh>
    <rPh sb="69" eb="70">
      <t>レツ</t>
    </rPh>
    <rPh sb="71" eb="75">
      <t>コウザメイギ</t>
    </rPh>
    <rPh sb="75" eb="76">
      <t>ラン</t>
    </rPh>
    <phoneticPr fontId="2"/>
  </si>
  <si>
    <t>条件</t>
    <rPh sb="0" eb="2">
      <t>ジョウケン</t>
    </rPh>
    <phoneticPr fontId="2"/>
  </si>
  <si>
    <t>SUBSTITUTE(C105,J99,K99)</t>
    <phoneticPr fontId="2"/>
  </si>
  <si>
    <t>その他のエラー↑</t>
    <rPh sb="2" eb="3">
      <t>タ</t>
    </rPh>
    <phoneticPr fontId="2"/>
  </si>
  <si>
    <t>未選択</t>
    <rPh sb="0" eb="3">
      <t>ミセンタク</t>
    </rPh>
    <phoneticPr fontId="1"/>
  </si>
  <si>
    <t>-</t>
    <phoneticPr fontId="1"/>
  </si>
  <si>
    <t>超過判定</t>
    <rPh sb="0" eb="2">
      <t>チョウカ</t>
    </rPh>
    <rPh sb="2" eb="4">
      <t>ハンテイ</t>
    </rPh>
    <phoneticPr fontId="2"/>
  </si>
  <si>
    <t>文字数超過項目数↑</t>
    <rPh sb="0" eb="3">
      <t>モジスウ</t>
    </rPh>
    <rPh sb="3" eb="5">
      <t>チョウカ</t>
    </rPh>
    <rPh sb="5" eb="8">
      <t>コウモクスウ</t>
    </rPh>
    <phoneticPr fontId="56"/>
  </si>
  <si>
    <t>○文字数超過チェック</t>
    <rPh sb="1" eb="4">
      <t>モジスウ</t>
    </rPh>
    <rPh sb="4" eb="6">
      <t>チョウカ</t>
    </rPh>
    <phoneticPr fontId="2"/>
  </si>
  <si>
    <t>未入力の項目数1↑</t>
    <rPh sb="0" eb="3">
      <t>ミニュウリョク</t>
    </rPh>
    <rPh sb="4" eb="7">
      <t>コウモクスウ</t>
    </rPh>
    <phoneticPr fontId="2"/>
  </si>
  <si>
    <t>未入力の項目数2↑</t>
    <rPh sb="0" eb="3">
      <t>ミニュウリョク</t>
    </rPh>
    <rPh sb="4" eb="6">
      <t>コウモク</t>
    </rPh>
    <rPh sb="6" eb="7">
      <t>スウ</t>
    </rPh>
    <phoneticPr fontId="2"/>
  </si>
  <si>
    <t>必須</t>
    <rPh sb="0" eb="2">
      <t>ヒッス</t>
    </rPh>
    <phoneticPr fontId="56"/>
  </si>
  <si>
    <t>入力判定</t>
    <rPh sb="0" eb="2">
      <t>ニュウリョク</t>
    </rPh>
    <rPh sb="2" eb="4">
      <t>ハンテイ</t>
    </rPh>
    <phoneticPr fontId="56"/>
  </si>
  <si>
    <t>エラーチェック</t>
    <phoneticPr fontId="2"/>
  </si>
  <si>
    <t>→エラー集計</t>
    <rPh sb="4" eb="6">
      <t>シュウケイ</t>
    </rPh>
    <phoneticPr fontId="2"/>
  </si>
  <si>
    <t>超過判定（0/1）</t>
    <rPh sb="0" eb="2">
      <t>チョウカ</t>
    </rPh>
    <rPh sb="2" eb="4">
      <t>ハンテイ</t>
    </rPh>
    <phoneticPr fontId="2"/>
  </si>
  <si>
    <t>入力判定(0/1)</t>
    <phoneticPr fontId="2"/>
  </si>
  <si>
    <t>文字種判定(0/1)</t>
    <rPh sb="0" eb="3">
      <t>モジシュ</t>
    </rPh>
    <rPh sb="3" eb="5">
      <t>ハンテイ</t>
    </rPh>
    <phoneticPr fontId="2"/>
  </si>
  <si>
    <t>未入力1&amp;2</t>
    <rPh sb="0" eb="1">
      <t>ミ</t>
    </rPh>
    <rPh sb="1" eb="3">
      <t>ニュウリョク</t>
    </rPh>
    <phoneticPr fontId="2"/>
  </si>
  <si>
    <t>金融機関名称（参考）</t>
    <rPh sb="0" eb="6">
      <t>キンユウキカンメイショウ</t>
    </rPh>
    <rPh sb="7" eb="9">
      <t>サンコウ</t>
    </rPh>
    <phoneticPr fontId="2"/>
  </si>
  <si>
    <t>店舗名称（参考）</t>
    <rPh sb="0" eb="4">
      <t>テンポメイショウ</t>
    </rPh>
    <rPh sb="5" eb="7">
      <t>サンコウ</t>
    </rPh>
    <phoneticPr fontId="2"/>
  </si>
  <si>
    <t>法人名［全角］</t>
    <rPh sb="0" eb="3">
      <t>ホウジンメイ</t>
    </rPh>
    <rPh sb="4" eb="6">
      <t>ゼンカク</t>
    </rPh>
    <phoneticPr fontId="2"/>
  </si>
  <si>
    <t>支店名［全角］</t>
    <rPh sb="0" eb="3">
      <t>シテンメイ</t>
    </rPh>
    <rPh sb="4" eb="6">
      <t>ゼンカク</t>
    </rPh>
    <phoneticPr fontId="2"/>
  </si>
  <si>
    <t>略称［全角］</t>
    <rPh sb="0" eb="2">
      <t>リャクショウ</t>
    </rPh>
    <rPh sb="3" eb="5">
      <t>ゼンカク</t>
    </rPh>
    <phoneticPr fontId="2"/>
  </si>
  <si>
    <t>郵便番号［半角］</t>
    <rPh sb="0" eb="2">
      <t>ユウビン</t>
    </rPh>
    <rPh sb="2" eb="4">
      <t>バンゴウ</t>
    </rPh>
    <rPh sb="5" eb="7">
      <t>ハンカク</t>
    </rPh>
    <phoneticPr fontId="2"/>
  </si>
  <si>
    <t>都道府県［全角］</t>
    <rPh sb="0" eb="4">
      <t>トドウフケン</t>
    </rPh>
    <rPh sb="5" eb="7">
      <t>ゼンカク</t>
    </rPh>
    <phoneticPr fontId="2"/>
  </si>
  <si>
    <t>市区町村［全角］</t>
    <rPh sb="0" eb="4">
      <t>シクチョウソン</t>
    </rPh>
    <phoneticPr fontId="2"/>
  </si>
  <si>
    <t>丁目［全角］</t>
    <rPh sb="0" eb="2">
      <t>チョウメ</t>
    </rPh>
    <phoneticPr fontId="2"/>
  </si>
  <si>
    <t>番地［全角］</t>
    <rPh sb="0" eb="2">
      <t>バンチ</t>
    </rPh>
    <phoneticPr fontId="2"/>
  </si>
  <si>
    <t>方書［全角］</t>
    <rPh sb="0" eb="1">
      <t>カタ</t>
    </rPh>
    <rPh sb="1" eb="2">
      <t>カ</t>
    </rPh>
    <phoneticPr fontId="2"/>
  </si>
  <si>
    <t>口座名義［半角］</t>
    <rPh sb="0" eb="4">
      <t>コウザメイギ</t>
    </rPh>
    <rPh sb="5" eb="7">
      <t>ハンカク</t>
    </rPh>
    <phoneticPr fontId="2"/>
  </si>
  <si>
    <t>相手方番号［半角］</t>
    <rPh sb="0" eb="3">
      <t>アイテガタ</t>
    </rPh>
    <rPh sb="3" eb="5">
      <t>バンゴウ</t>
    </rPh>
    <rPh sb="6" eb="8">
      <t>ハンカク</t>
    </rPh>
    <phoneticPr fontId="2"/>
  </si>
  <si>
    <t>生年月日［半角］</t>
    <rPh sb="0" eb="4">
      <t>セイネンガッピ</t>
    </rPh>
    <rPh sb="5" eb="7">
      <t>ハンカク</t>
    </rPh>
    <phoneticPr fontId="2"/>
  </si>
  <si>
    <t>依頼書、貼付用シート以外のシートを非表示</t>
    <rPh sb="0" eb="3">
      <t>イライショ</t>
    </rPh>
    <rPh sb="4" eb="5">
      <t>ハ</t>
    </rPh>
    <rPh sb="5" eb="6">
      <t>ツ</t>
    </rPh>
    <rPh sb="6" eb="7">
      <t>ヨウ</t>
    </rPh>
    <rPh sb="10" eb="12">
      <t>イガイ</t>
    </rPh>
    <rPh sb="17" eb="20">
      <t>ヒヒョウジ</t>
    </rPh>
    <phoneticPr fontId="2"/>
  </si>
  <si>
    <t>登録担当G・担当者</t>
    <rPh sb="0" eb="2">
      <t>トウロク</t>
    </rPh>
    <rPh sb="2" eb="4">
      <t>タントウ</t>
    </rPh>
    <rPh sb="6" eb="9">
      <t>タントウシャ</t>
    </rPh>
    <phoneticPr fontId="2"/>
  </si>
  <si>
    <t>総務・監査第1G</t>
    <rPh sb="0" eb="2">
      <t>ソウム</t>
    </rPh>
    <rPh sb="3" eb="5">
      <t>カンサ</t>
    </rPh>
    <rPh sb="5" eb="6">
      <t>ダイ</t>
    </rPh>
    <phoneticPr fontId="2"/>
  </si>
  <si>
    <t>資金管理G</t>
    <rPh sb="0" eb="4">
      <t>シキンカンリ</t>
    </rPh>
    <phoneticPr fontId="2"/>
  </si>
  <si>
    <t>済</t>
    <rPh sb="0" eb="1">
      <t>スミ</t>
    </rPh>
    <phoneticPr fontId="2"/>
  </si>
  <si>
    <t>依頼書　メモ列（A,B）クリア</t>
    <rPh sb="0" eb="3">
      <t>イライショ</t>
    </rPh>
    <rPh sb="6" eb="7">
      <t>レツ</t>
    </rPh>
    <phoneticPr fontId="2"/>
  </si>
  <si>
    <t>氏名／法人名（依頼部署記載）</t>
    <rPh sb="0" eb="2">
      <t>シメイ</t>
    </rPh>
    <rPh sb="3" eb="6">
      <t>ホウジンメイ</t>
    </rPh>
    <rPh sb="7" eb="11">
      <t>イライブショ</t>
    </rPh>
    <rPh sb="11" eb="13">
      <t>キサイ</t>
    </rPh>
    <phoneticPr fontId="2"/>
  </si>
  <si>
    <t>申請者/依頼部署記入</t>
    <rPh sb="0" eb="3">
      <t>シンセイシャ</t>
    </rPh>
    <rPh sb="4" eb="8">
      <t>イライブショ</t>
    </rPh>
    <rPh sb="8" eb="10">
      <t>キニュウ</t>
    </rPh>
    <phoneticPr fontId="2"/>
  </si>
  <si>
    <t>氏名／法人名（申請者記載）［全角］</t>
    <rPh sb="0" eb="2">
      <t>シメイ</t>
    </rPh>
    <rPh sb="3" eb="6">
      <t>ホウジンメイ</t>
    </rPh>
    <rPh sb="7" eb="10">
      <t>シンセイシャ</t>
    </rPh>
    <rPh sb="10" eb="12">
      <t>キサイ</t>
    </rPh>
    <rPh sb="14" eb="16">
      <t>ゼンカク</t>
    </rPh>
    <phoneticPr fontId="2"/>
  </si>
  <si>
    <t>検索用カナ（申請者記載）［半角］</t>
    <rPh sb="0" eb="3">
      <t>ケンサクヨウ</t>
    </rPh>
    <rPh sb="6" eb="9">
      <t>シンセイシャ</t>
    </rPh>
    <rPh sb="9" eb="11">
      <t>キサイ</t>
    </rPh>
    <rPh sb="13" eb="15">
      <t>ハンカク</t>
    </rPh>
    <phoneticPr fontId="2"/>
  </si>
  <si>
    <t>検索用カナ（依頼部署記載）</t>
    <rPh sb="0" eb="3">
      <t>ケンサクヨウ</t>
    </rPh>
    <rPh sb="6" eb="10">
      <t>イライブショ</t>
    </rPh>
    <rPh sb="10" eb="12">
      <t>キサイ</t>
    </rPh>
    <phoneticPr fontId="2"/>
  </si>
  <si>
    <t>（参考）既存コード（依頼部署記載）</t>
    <rPh sb="1" eb="3">
      <t>サンコウ</t>
    </rPh>
    <rPh sb="4" eb="6">
      <t>キゾン</t>
    </rPh>
    <rPh sb="10" eb="14">
      <t>イライブショ</t>
    </rPh>
    <rPh sb="14" eb="16">
      <t>キサイ</t>
    </rPh>
    <phoneticPr fontId="2"/>
  </si>
  <si>
    <t>・　コードから金融機関・支店名の称確認↓</t>
    <rPh sb="7" eb="11">
      <t>キンユウキカン</t>
    </rPh>
    <rPh sb="12" eb="14">
      <t>シテン</t>
    </rPh>
    <rPh sb="16" eb="17">
      <t>ショウ</t>
    </rPh>
    <rPh sb="17" eb="19">
      <t>カクニン</t>
    </rPh>
    <phoneticPr fontId="2"/>
  </si>
  <si>
    <t>※ゆうちょ銀行の場合は、支店コード・口座番号は通帳の青丸で囲った箇所の情報を入力してください。</t>
    <rPh sb="5" eb="7">
      <t>ギンコウ</t>
    </rPh>
    <rPh sb="8" eb="10">
      <t>バアイ</t>
    </rPh>
    <rPh sb="12" eb="14">
      <t>シテン</t>
    </rPh>
    <rPh sb="18" eb="22">
      <t>コウザバンゴウ</t>
    </rPh>
    <rPh sb="23" eb="25">
      <t>ツウチョウ</t>
    </rPh>
    <rPh sb="26" eb="27">
      <t>アオ</t>
    </rPh>
    <rPh sb="27" eb="28">
      <t>マル</t>
    </rPh>
    <rPh sb="29" eb="30">
      <t>カコ</t>
    </rPh>
    <rPh sb="32" eb="34">
      <t>カショ</t>
    </rPh>
    <rPh sb="35" eb="37">
      <t>ジョウホウ</t>
    </rPh>
    <rPh sb="38" eb="40">
      <t>ニュウリョク</t>
    </rPh>
    <phoneticPr fontId="2"/>
  </si>
  <si>
    <t>外国人の場合、氏名のアルファベットを大文字に変換？</t>
    <rPh sb="0" eb="3">
      <t>ガイコクジン</t>
    </rPh>
    <rPh sb="4" eb="6">
      <t>バアイ</t>
    </rPh>
    <rPh sb="7" eb="9">
      <t>シメイ</t>
    </rPh>
    <rPh sb="18" eb="21">
      <t>オオモジ</t>
    </rPh>
    <rPh sb="22" eb="24">
      <t>ヘンカン</t>
    </rPh>
    <phoneticPr fontId="2"/>
  </si>
  <si>
    <t>・登録依頼書はExcelのまま提出してください。（PDFにはしないでください。）</t>
    <rPh sb="1" eb="3">
      <t>トウロク</t>
    </rPh>
    <rPh sb="3" eb="6">
      <t>イライショ</t>
    </rPh>
    <rPh sb="15" eb="17">
      <t>テイシュツ</t>
    </rPh>
    <phoneticPr fontId="2"/>
  </si>
  <si>
    <r>
      <t xml:space="preserve">ゆうちょ銀行の場合、銀行コードは「9900」、支店名は３桁の漢数字となります。また、
・ゆうちょ銀行指定の場合
</t>
    </r>
    <r>
      <rPr>
        <b/>
        <sz val="10"/>
        <color rgb="FFFF0000"/>
        <rFont val="Meiryo UI"/>
        <family val="3"/>
        <charset val="128"/>
      </rPr>
      <t>・外国人の方又は口座名義カナがローマ字の方は、通帳の見開き１ページ目の写し、又は名義・コードが確認できるWebのスクリーンショット等を添えてご提出ください。</t>
    </r>
    <rPh sb="10" eb="12">
      <t>ギンコウ</t>
    </rPh>
    <rPh sb="57" eb="60">
      <t>ガイコクジン</t>
    </rPh>
    <rPh sb="61" eb="62">
      <t>カタ</t>
    </rPh>
    <rPh sb="62" eb="63">
      <t>マタ</t>
    </rPh>
    <rPh sb="64" eb="68">
      <t>コウザメイギ</t>
    </rPh>
    <rPh sb="74" eb="75">
      <t>ジ</t>
    </rPh>
    <rPh sb="76" eb="77">
      <t>カタ</t>
    </rPh>
    <rPh sb="91" eb="92">
      <t>ウツ</t>
    </rPh>
    <rPh sb="94" eb="95">
      <t>マタ</t>
    </rPh>
    <rPh sb="96" eb="98">
      <t>メイギ</t>
    </rPh>
    <rPh sb="103" eb="105">
      <t>カクニン</t>
    </rPh>
    <rPh sb="121" eb="122">
      <t>トウ</t>
    </rPh>
    <phoneticPr fontId="2"/>
  </si>
  <si>
    <t>氏名のアルファベットを大文字に変換↓</t>
    <rPh sb="0" eb="2">
      <t>シメイ</t>
    </rPh>
    <rPh sb="11" eb="14">
      <t>オオモジ</t>
    </rPh>
    <rPh sb="15" eb="17">
      <t>ヘンカン</t>
    </rPh>
    <phoneticPr fontId="2"/>
  </si>
  <si>
    <t>外国人の場合に氏名末尾に追加↓</t>
    <rPh sb="0" eb="3">
      <t>ガイコクジン</t>
    </rPh>
    <rPh sb="4" eb="6">
      <t>バアイ</t>
    </rPh>
    <rPh sb="7" eb="9">
      <t>シメイ</t>
    </rPh>
    <rPh sb="9" eb="11">
      <t>マツビ</t>
    </rPh>
    <rPh sb="12" eb="14">
      <t>ツイカ</t>
    </rPh>
    <phoneticPr fontId="2"/>
  </si>
  <si>
    <t>済</t>
    <rPh sb="0" eb="1">
      <t>スミ</t>
    </rPh>
    <phoneticPr fontId="2"/>
  </si>
  <si>
    <t>貼付用シートE列にコピペ用セルを設定</t>
    <rPh sb="0" eb="2">
      <t>ハリツケ</t>
    </rPh>
    <rPh sb="2" eb="3">
      <t>ヨウ</t>
    </rPh>
    <rPh sb="7" eb="8">
      <t>レツ</t>
    </rPh>
    <rPh sb="12" eb="13">
      <t>ヨウ</t>
    </rPh>
    <rPh sb="16" eb="18">
      <t>セッテイ</t>
    </rPh>
    <phoneticPr fontId="2"/>
  </si>
  <si>
    <t>6'</t>
    <phoneticPr fontId="2"/>
  </si>
  <si>
    <t>3'</t>
    <phoneticPr fontId="2"/>
  </si>
  <si>
    <t>該当する項目1つにチェックしてください。チェックした項目に応じて入力不要な項目が黒塗りされます。</t>
    <rPh sb="0" eb="2">
      <t>ガイトウ</t>
    </rPh>
    <rPh sb="4" eb="6">
      <t>コウモク</t>
    </rPh>
    <rPh sb="26" eb="28">
      <t>コウモク</t>
    </rPh>
    <rPh sb="29" eb="30">
      <t>オウ</t>
    </rPh>
    <rPh sb="32" eb="36">
      <t>ニュウリョクフヨウ</t>
    </rPh>
    <rPh sb="37" eb="39">
      <t>コウモク</t>
    </rPh>
    <rPh sb="40" eb="42">
      <t>クロヌ</t>
    </rPh>
    <phoneticPr fontId="2"/>
  </si>
  <si>
    <t>口座番号</t>
    <rPh sb="0" eb="2">
      <t>コウザ</t>
    </rPh>
    <rPh sb="2" eb="4">
      <t>バンゴウ</t>
    </rPh>
    <phoneticPr fontId="2"/>
  </si>
  <si>
    <t>【提出先】Boxファイルリクエスト（ログイン不要）</t>
    <rPh sb="1" eb="3">
      <t>テイシュツ</t>
    </rPh>
    <rPh sb="3" eb="4">
      <t>サキ</t>
    </rPh>
    <rPh sb="22" eb="24">
      <t>フヨウ</t>
    </rPh>
    <phoneticPr fontId="2"/>
  </si>
  <si>
    <t>個人で氏名にアルファベットが含まれる場合、
・カナを氏名の末尾に自動で追加できないか
・小文字を大文字に変換</t>
    <rPh sb="0" eb="2">
      <t>コジン</t>
    </rPh>
    <rPh sb="3" eb="5">
      <t>シメイ</t>
    </rPh>
    <rPh sb="14" eb="15">
      <t>フク</t>
    </rPh>
    <rPh sb="18" eb="20">
      <t>バアイ</t>
    </rPh>
    <rPh sb="26" eb="28">
      <t>シメイ</t>
    </rPh>
    <rPh sb="29" eb="31">
      <t>マツビ</t>
    </rPh>
    <rPh sb="32" eb="34">
      <t>ジドウ</t>
    </rPh>
    <rPh sb="35" eb="37">
      <t>ツイカ</t>
    </rPh>
    <rPh sb="44" eb="47">
      <t>コモジ</t>
    </rPh>
    <rPh sb="48" eb="51">
      <t>オオモジ</t>
    </rPh>
    <rPh sb="52" eb="54">
      <t>ヘンカン</t>
    </rPh>
    <phoneticPr fontId="2"/>
  </si>
  <si>
    <t>アルファベット判別</t>
    <rPh sb="7" eb="9">
      <t>ハンベツ</t>
    </rPh>
    <phoneticPr fontId="1"/>
  </si>
  <si>
    <t>個人の氏名にアルファベット含まれる場合、
・大文字に変換
・末尾に（カナ）追加</t>
    <rPh sb="0" eb="2">
      <t>コジン</t>
    </rPh>
    <rPh sb="3" eb="5">
      <t>シメイ</t>
    </rPh>
    <rPh sb="13" eb="14">
      <t>フク</t>
    </rPh>
    <rPh sb="17" eb="19">
      <t>バアイ</t>
    </rPh>
    <rPh sb="22" eb="25">
      <t>オオモジ</t>
    </rPh>
    <rPh sb="26" eb="28">
      <t>ヘンカン</t>
    </rPh>
    <rPh sb="30" eb="32">
      <t>マツビ</t>
    </rPh>
    <rPh sb="37" eb="39">
      <t>ツイカ</t>
    </rPh>
    <phoneticPr fontId="1"/>
  </si>
  <si>
    <t>SUBSTITUTE(C27,J36,K36)</t>
    <phoneticPr fontId="2"/>
  </si>
  <si>
    <t>SUBSTITUTE(C99,J99,K99)</t>
    <phoneticPr fontId="2"/>
  </si>
  <si>
    <t>済</t>
    <rPh sb="0" eb="1">
      <t>スミ</t>
    </rPh>
    <phoneticPr fontId="2"/>
  </si>
  <si>
    <t>ver20250306</t>
    <phoneticPr fontId="2"/>
  </si>
  <si>
    <t>登録年月日（西暦）</t>
    <rPh sb="0" eb="5">
      <t>トウロクネンガッピ</t>
    </rPh>
    <rPh sb="6" eb="8">
      <t>セイレキ</t>
    </rPh>
    <phoneticPr fontId="2"/>
  </si>
  <si>
    <t>○IPK取込用シート</t>
    <rPh sb="4" eb="5">
      <t>ト</t>
    </rPh>
    <rPh sb="5" eb="6">
      <t>コ</t>
    </rPh>
    <rPh sb="6" eb="7">
      <t>ヨウ</t>
    </rPh>
    <phoneticPr fontId="2"/>
  </si>
  <si>
    <t>東科　太郎</t>
    <rPh sb="0" eb="1">
      <t>ヒガシ</t>
    </rPh>
    <rPh sb="1" eb="2">
      <t>カ</t>
    </rPh>
    <rPh sb="3" eb="5">
      <t>タロウ</t>
    </rPh>
    <phoneticPr fontId="2"/>
  </si>
  <si>
    <t>トウカ　タロウ</t>
    <phoneticPr fontId="2"/>
  </si>
  <si>
    <t>2024</t>
    <phoneticPr fontId="2"/>
  </si>
  <si>
    <t>10</t>
    <phoneticPr fontId="2"/>
  </si>
  <si>
    <t>1</t>
    <phoneticPr fontId="2"/>
  </si>
  <si>
    <t>152</t>
    <phoneticPr fontId="2"/>
  </si>
  <si>
    <t>8550</t>
    <phoneticPr fontId="2"/>
  </si>
  <si>
    <t>目黒区</t>
    <rPh sb="0" eb="3">
      <t>メグロク</t>
    </rPh>
    <phoneticPr fontId="2"/>
  </si>
  <si>
    <t>大岡山2-12-1</t>
    <rPh sb="0" eb="3">
      <t>オオオカヤマ</t>
    </rPh>
    <phoneticPr fontId="2"/>
  </si>
  <si>
    <t>百年記念館4階</t>
    <rPh sb="0" eb="5">
      <t>ヒャクネンキネンカン</t>
    </rPh>
    <rPh sb="6" eb="7">
      <t>カイ</t>
    </rPh>
    <phoneticPr fontId="2"/>
  </si>
  <si>
    <t>0001</t>
    <phoneticPr fontId="2"/>
  </si>
  <si>
    <t>みずほ</t>
    <phoneticPr fontId="2"/>
  </si>
  <si>
    <t>大岡山</t>
    <rPh sb="0" eb="3">
      <t>オオオカヤマ</t>
    </rPh>
    <phoneticPr fontId="2"/>
  </si>
  <si>
    <t>145</t>
    <phoneticPr fontId="2"/>
  </si>
  <si>
    <t>0012345</t>
    <phoneticPr fontId="2"/>
  </si>
  <si>
    <t>株式会社東科商事</t>
    <rPh sb="0" eb="4">
      <t>カブシキガイシャ</t>
    </rPh>
    <rPh sb="4" eb="5">
      <t>ヒガシ</t>
    </rPh>
    <rPh sb="5" eb="6">
      <t>カ</t>
    </rPh>
    <rPh sb="6" eb="8">
      <t>ショウジ</t>
    </rPh>
    <phoneticPr fontId="2"/>
  </si>
  <si>
    <t>トウカショウジ</t>
    <phoneticPr fontId="2"/>
  </si>
  <si>
    <t>カ）トウカショウジ</t>
    <phoneticPr fontId="2"/>
  </si>
  <si>
    <t>T1234567890123</t>
    <phoneticPr fontId="2"/>
  </si>
  <si>
    <r>
      <t>企業、団体等（</t>
    </r>
    <r>
      <rPr>
        <b/>
        <sz val="12"/>
        <color rgb="FFFF0000"/>
        <rFont val="Meiryo UI"/>
        <family val="3"/>
        <charset val="128"/>
      </rPr>
      <t>個人事業主</t>
    </r>
    <r>
      <rPr>
        <sz val="12"/>
        <color rgb="FFFF0000"/>
        <rFont val="Meiryo UI"/>
        <family val="3"/>
        <charset val="128"/>
      </rPr>
      <t>含む）</t>
    </r>
    <rPh sb="0" eb="2">
      <t>キギョウ</t>
    </rPh>
    <rPh sb="3" eb="5">
      <t>ダンタイ</t>
    </rPh>
    <rPh sb="5" eb="6">
      <t>トウ</t>
    </rPh>
    <rPh sb="7" eb="12">
      <t>コジンジギョウヌシ</t>
    </rPh>
    <rPh sb="12" eb="13">
      <t>フク</t>
    </rPh>
    <phoneticPr fontId="2"/>
  </si>
  <si>
    <t>toukasyouji@isct.co.jp</t>
    <phoneticPr fontId="2"/>
  </si>
  <si>
    <t>"みずほ"</t>
  </si>
  <si>
    <t>"大岡山"</t>
  </si>
  <si>
    <t>○○学院○○系</t>
    <rPh sb="2" eb="4">
      <t>ガクイン</t>
    </rPh>
    <rPh sb="6" eb="7">
      <t>ケイ</t>
    </rPh>
    <phoneticPr fontId="2"/>
  </si>
  <si>
    <t>31234567</t>
    <phoneticPr fontId="2"/>
  </si>
  <si>
    <t>○○学院○○系○○研究室</t>
    <rPh sb="2" eb="4">
      <t>ガクイン</t>
    </rPh>
    <rPh sb="6" eb="7">
      <t>ケイ</t>
    </rPh>
    <rPh sb="9" eb="12">
      <t>ケンキュウシツ</t>
    </rPh>
    <phoneticPr fontId="2"/>
  </si>
  <si>
    <t>25M12345</t>
    <phoneticPr fontId="2"/>
  </si>
  <si>
    <t>21B12345</t>
    <phoneticPr fontId="2"/>
  </si>
  <si>
    <t>　　提出日（8桁）_氏名_書類名　　　（例)　2025401_東科太郎_登録依頼書.xlsx、20250401_東科太郎_通帳写し.pdf</t>
    <rPh sb="2" eb="5">
      <t>テイシュツビ</t>
    </rPh>
    <rPh sb="7" eb="8">
      <t>ケタ</t>
    </rPh>
    <rPh sb="10" eb="12">
      <t>シメイ</t>
    </rPh>
    <rPh sb="13" eb="15">
      <t>ショルイ</t>
    </rPh>
    <rPh sb="15" eb="16">
      <t>メイ</t>
    </rPh>
    <rPh sb="36" eb="38">
      <t>トウロク</t>
    </rPh>
    <rPh sb="56" eb="57">
      <t>アズマ</t>
    </rPh>
    <rPh sb="57" eb="58">
      <t>カ</t>
    </rPh>
    <rPh sb="58" eb="60">
      <t>タロウ</t>
    </rPh>
    <rPh sb="61" eb="63">
      <t>ツウチョウ</t>
    </rPh>
    <rPh sb="63" eb="64">
      <t>ウツ</t>
    </rPh>
    <phoneticPr fontId="2"/>
  </si>
  <si>
    <t>ver20250326</t>
    <phoneticPr fontId="2"/>
  </si>
  <si>
    <t xml:space="preserve">業者の方は、該当する項目1つにチェックしてください。
国等とは、国・独法・公庫等の公的機関。（国立大学法人、地方公共団体等）
公共法人等とは、国等以外の公益法人等非営利団体。（財団、社団法人、医療法人、商工会、私立大学等）
その他とは、大企業・中小企業・国等・公共法人等以外の企業。（個人事業主、外国法人等）
</t>
    <rPh sb="0" eb="2">
      <t>ギョウシャ</t>
    </rPh>
    <rPh sb="3" eb="4">
      <t>カタ</t>
    </rPh>
    <rPh sb="6" eb="8">
      <t>ガイトウ</t>
    </rPh>
    <rPh sb="10" eb="12">
      <t>コウモク</t>
    </rPh>
    <rPh sb="27" eb="28">
      <t>クニ</t>
    </rPh>
    <rPh sb="28" eb="29">
      <t>トウ</t>
    </rPh>
    <rPh sb="32" eb="33">
      <t>クニ</t>
    </rPh>
    <rPh sb="34" eb="35">
      <t>ドク</t>
    </rPh>
    <rPh sb="35" eb="36">
      <t>ホウ</t>
    </rPh>
    <rPh sb="37" eb="39">
      <t>コウコ</t>
    </rPh>
    <rPh sb="39" eb="40">
      <t>トウ</t>
    </rPh>
    <rPh sb="41" eb="43">
      <t>コウテキ</t>
    </rPh>
    <rPh sb="43" eb="45">
      <t>キカン</t>
    </rPh>
    <rPh sb="47" eb="49">
      <t>コクリツ</t>
    </rPh>
    <rPh sb="49" eb="51">
      <t>ダイガク</t>
    </rPh>
    <rPh sb="51" eb="53">
      <t>ホウジン</t>
    </rPh>
    <rPh sb="54" eb="56">
      <t>チホウ</t>
    </rPh>
    <rPh sb="56" eb="58">
      <t>コウキョウ</t>
    </rPh>
    <rPh sb="58" eb="60">
      <t>ダンタイ</t>
    </rPh>
    <rPh sb="60" eb="61">
      <t>トウ</t>
    </rPh>
    <rPh sb="63" eb="65">
      <t>コウキョウ</t>
    </rPh>
    <rPh sb="65" eb="67">
      <t>ホウジン</t>
    </rPh>
    <rPh sb="67" eb="68">
      <t>トウ</t>
    </rPh>
    <rPh sb="71" eb="72">
      <t>クニ</t>
    </rPh>
    <rPh sb="72" eb="73">
      <t>トウ</t>
    </rPh>
    <rPh sb="73" eb="75">
      <t>イガイ</t>
    </rPh>
    <rPh sb="76" eb="78">
      <t>コウエキ</t>
    </rPh>
    <rPh sb="78" eb="80">
      <t>ホウジン</t>
    </rPh>
    <rPh sb="80" eb="81">
      <t>トウ</t>
    </rPh>
    <rPh sb="81" eb="82">
      <t>ヒ</t>
    </rPh>
    <rPh sb="82" eb="84">
      <t>エイリ</t>
    </rPh>
    <rPh sb="84" eb="86">
      <t>ダンタイ</t>
    </rPh>
    <rPh sb="88" eb="90">
      <t>ザイダン</t>
    </rPh>
    <rPh sb="91" eb="93">
      <t>シャダン</t>
    </rPh>
    <rPh sb="93" eb="95">
      <t>ホウジン</t>
    </rPh>
    <rPh sb="96" eb="98">
      <t>イリョウ</t>
    </rPh>
    <rPh sb="98" eb="100">
      <t>ホウジン</t>
    </rPh>
    <rPh sb="101" eb="104">
      <t>ショウコウカイ</t>
    </rPh>
    <rPh sb="105" eb="107">
      <t>シリツ</t>
    </rPh>
    <rPh sb="107" eb="109">
      <t>ダイガク</t>
    </rPh>
    <rPh sb="109" eb="110">
      <t>トウ</t>
    </rPh>
    <rPh sb="114" eb="115">
      <t>タ</t>
    </rPh>
    <rPh sb="118" eb="121">
      <t>ダイキギョウ</t>
    </rPh>
    <rPh sb="122" eb="124">
      <t>チュウショウ</t>
    </rPh>
    <rPh sb="124" eb="126">
      <t>キギョウ</t>
    </rPh>
    <rPh sb="127" eb="128">
      <t>クニ</t>
    </rPh>
    <rPh sb="128" eb="129">
      <t>トウ</t>
    </rPh>
    <rPh sb="130" eb="132">
      <t>コウキョウ</t>
    </rPh>
    <rPh sb="132" eb="134">
      <t>ホウジン</t>
    </rPh>
    <rPh sb="134" eb="135">
      <t>トウ</t>
    </rPh>
    <rPh sb="135" eb="137">
      <t>イガイ</t>
    </rPh>
    <rPh sb="138" eb="140">
      <t>キギョウ</t>
    </rPh>
    <rPh sb="142" eb="147">
      <t>コジンジギョウヌシ</t>
    </rPh>
    <rPh sb="148" eb="150">
      <t>ガイコク</t>
    </rPh>
    <rPh sb="150" eb="152">
      <t>ホウジン</t>
    </rPh>
    <rPh sb="152" eb="15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</si>
</sst>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numFmt numFmtId="177" formatCode="[$-411]ggge&quot;年&quot;m&quot;月&quot;d&quot;日&quot;;@"/>
    <numFmt numFmtId="178" formatCode="0_);[Red]\(0\)"/>
    <numFmt numFmtId="179" formatCode="yyyymmdd"/>
  </numFmts>
  <fonts count="66">
    <font>
      <sz val="11"/>
      <name val="ＭＳ Ｐゴシック"/>
      <family val="3"/>
      <charset val="128"/>
    </font>
    <font>
      <sz val="12"/>
      <name val="ＭＳ Ｐゴシック"/>
      <family val="3"/>
      <charset val="128"/>
    </font>
    <font>
      <sz val="6"/>
      <name val="ＭＳ Ｐゴシック"/>
      <family val="3"/>
      <charset val="128"/>
    </font>
    <font>
      <u/>
      <sz val="11"/>
      <color theme="10"/>
      <name val="ＭＳ Ｐゴシック"/>
      <family val="3"/>
      <charset val="128"/>
    </font>
    <font>
      <sz val="12"/>
      <name val="Meiryo UI"/>
      <family val="3"/>
      <charset val="128"/>
    </font>
    <font>
      <sz val="24"/>
      <color rgb="FF00B0F0"/>
      <name val="Meiryo UI"/>
      <family val="3"/>
      <charset val="128"/>
    </font>
    <font>
      <sz val="11"/>
      <color indexed="10"/>
      <name val="Meiryo UI"/>
      <family val="3"/>
      <charset val="128"/>
    </font>
    <font>
      <sz val="14"/>
      <name val="Meiryo UI"/>
      <family val="3"/>
      <charset val="128"/>
    </font>
    <font>
      <sz val="11"/>
      <color rgb="FF00B050"/>
      <name val="Meiryo UI"/>
      <family val="3"/>
      <charset val="128"/>
    </font>
    <font>
      <sz val="11"/>
      <name val="Meiryo UI"/>
      <family val="3"/>
      <charset val="128"/>
    </font>
    <font>
      <sz val="11"/>
      <color rgb="FFFF0000"/>
      <name val="Meiryo UI"/>
      <family val="3"/>
      <charset val="128"/>
    </font>
    <font>
      <b/>
      <sz val="12"/>
      <name val="Meiryo UI"/>
      <family val="3"/>
      <charset val="128"/>
    </font>
    <font>
      <b/>
      <sz val="11"/>
      <name val="Meiryo UI"/>
      <family val="3"/>
      <charset val="128"/>
    </font>
    <font>
      <b/>
      <sz val="14"/>
      <color theme="1"/>
      <name val="Meiryo UI"/>
      <family val="3"/>
      <charset val="128"/>
    </font>
    <font>
      <sz val="11"/>
      <color theme="1"/>
      <name val="Meiryo UI"/>
      <family val="3"/>
      <charset val="128"/>
    </font>
    <font>
      <u/>
      <sz val="12"/>
      <color indexed="12"/>
      <name val="Meiryo UI"/>
      <family val="3"/>
      <charset val="128"/>
    </font>
    <font>
      <sz val="12"/>
      <color theme="1"/>
      <name val="Meiryo UI"/>
      <family val="3"/>
      <charset val="128"/>
    </font>
    <font>
      <sz val="14"/>
      <color theme="1"/>
      <name val="Meiryo UI"/>
      <family val="3"/>
      <charset val="128"/>
    </font>
    <font>
      <b/>
      <sz val="12"/>
      <color theme="1"/>
      <name val="Meiryo UI"/>
      <family val="3"/>
      <charset val="128"/>
    </font>
    <font>
      <sz val="12"/>
      <color theme="4"/>
      <name val="Meiryo UI"/>
      <family val="3"/>
      <charset val="128"/>
    </font>
    <font>
      <sz val="9"/>
      <color indexed="10"/>
      <name val="Meiryo UI"/>
      <family val="3"/>
      <charset val="128"/>
    </font>
    <font>
      <b/>
      <sz val="12"/>
      <color rgb="FFFF0000"/>
      <name val="Meiryo UI"/>
      <family val="3"/>
      <charset val="128"/>
    </font>
    <font>
      <b/>
      <sz val="14"/>
      <color rgb="FFFF0000"/>
      <name val="Meiryo UI"/>
      <family val="3"/>
      <charset val="128"/>
    </font>
    <font>
      <sz val="11"/>
      <name val="ＭＳ Ｐゴシック"/>
      <family val="3"/>
      <charset val="128"/>
    </font>
    <font>
      <sz val="10"/>
      <color rgb="FFFF0000"/>
      <name val="Meiryo UI"/>
      <family val="3"/>
      <charset val="128"/>
    </font>
    <font>
      <sz val="10"/>
      <color indexed="10"/>
      <name val="Meiryo UI"/>
      <family val="3"/>
      <charset val="128"/>
    </font>
    <font>
      <b/>
      <sz val="11"/>
      <color theme="1"/>
      <name val="Meiryo UI"/>
      <family val="3"/>
      <charset val="128"/>
    </font>
    <font>
      <u/>
      <sz val="11"/>
      <color indexed="12"/>
      <name val="Meiryo UI"/>
      <family val="3"/>
      <charset val="128"/>
    </font>
    <font>
      <sz val="11"/>
      <color theme="1"/>
      <name val="ＭＳ Ｐゴシック"/>
      <family val="3"/>
      <charset val="128"/>
    </font>
    <font>
      <sz val="11"/>
      <color rgb="FF7030A0"/>
      <name val="Meiryo UI"/>
      <family val="3"/>
      <charset val="128"/>
    </font>
    <font>
      <sz val="16"/>
      <name val="Meiryo UI"/>
      <family val="3"/>
      <charset val="128"/>
    </font>
    <font>
      <strike/>
      <sz val="10"/>
      <color rgb="FFFF0000"/>
      <name val="Meiryo UI"/>
      <family val="3"/>
      <charset val="128"/>
    </font>
    <font>
      <b/>
      <sz val="11"/>
      <color rgb="FFFF0000"/>
      <name val="Meiryo UI"/>
      <family val="3"/>
      <charset val="128"/>
    </font>
    <font>
      <sz val="10"/>
      <color rgb="FF7030A0"/>
      <name val="Meiryo UI"/>
      <family val="3"/>
      <charset val="128"/>
    </font>
    <font>
      <b/>
      <sz val="18"/>
      <name val="Meiryo UI"/>
      <family val="3"/>
      <charset val="128"/>
    </font>
    <font>
      <sz val="11"/>
      <name val="ＭＳ ゴシック"/>
      <family val="3"/>
      <charset val="128"/>
    </font>
    <font>
      <sz val="12"/>
      <name val="ＭＳ ゴシック"/>
      <family val="3"/>
      <charset val="128"/>
    </font>
    <font>
      <b/>
      <sz val="16"/>
      <color rgb="FFFF0000"/>
      <name val="Meiryo UI"/>
      <family val="3"/>
      <charset val="128"/>
    </font>
    <font>
      <sz val="11"/>
      <color rgb="FF000000"/>
      <name val="Meiryo UI"/>
      <family val="3"/>
      <charset val="128"/>
    </font>
    <font>
      <b/>
      <sz val="16"/>
      <color rgb="FF000000"/>
      <name val="Meiryo UI"/>
      <family val="3"/>
      <charset val="128"/>
    </font>
    <font>
      <sz val="10"/>
      <name val="Meiryo UI"/>
      <family val="3"/>
      <charset val="128"/>
    </font>
    <font>
      <b/>
      <sz val="11"/>
      <color rgb="FF000000"/>
      <name val="Meiryo UI"/>
      <family val="3"/>
      <charset val="128"/>
    </font>
    <font>
      <b/>
      <sz val="10"/>
      <name val="Meiryo UI"/>
      <family val="3"/>
      <charset val="128"/>
    </font>
    <font>
      <sz val="12"/>
      <color rgb="FF000000"/>
      <name val="Meiryo UI"/>
      <family val="3"/>
      <charset val="128"/>
    </font>
    <font>
      <b/>
      <sz val="12"/>
      <color rgb="FF000000"/>
      <name val="Meiryo UI"/>
      <family val="3"/>
      <charset val="128"/>
    </font>
    <font>
      <b/>
      <sz val="10"/>
      <color rgb="FFFF0000"/>
      <name val="Meiryo UI"/>
      <family val="3"/>
      <charset val="128"/>
    </font>
    <font>
      <sz val="10"/>
      <color rgb="FF000000"/>
      <name val="Meiryo UI"/>
      <family val="3"/>
      <charset val="128"/>
    </font>
    <font>
      <b/>
      <sz val="10"/>
      <color rgb="FF000000"/>
      <name val="Meiryo UI"/>
      <family val="3"/>
      <charset val="128"/>
    </font>
    <font>
      <b/>
      <sz val="10"/>
      <color rgb="FF3366FF"/>
      <name val="Meiryo UI"/>
      <family val="3"/>
      <charset val="128"/>
    </font>
    <font>
      <u/>
      <sz val="10"/>
      <color rgb="FF0000FF"/>
      <name val="Meiryo UI"/>
      <family val="3"/>
      <charset val="128"/>
    </font>
    <font>
      <b/>
      <sz val="16"/>
      <name val="Meiryo UI"/>
      <family val="3"/>
      <charset val="128"/>
    </font>
    <font>
      <sz val="16"/>
      <color rgb="FFFF0000"/>
      <name val="Meiryo UI"/>
      <family val="3"/>
      <charset val="128"/>
    </font>
    <font>
      <sz val="12"/>
      <color indexed="10"/>
      <name val="MS P ゴシック"/>
      <family val="3"/>
      <charset val="128"/>
    </font>
    <font>
      <sz val="9"/>
      <color indexed="81"/>
      <name val="MS P ゴシック"/>
      <family val="3"/>
      <charset val="128"/>
    </font>
    <font>
      <b/>
      <sz val="9"/>
      <color indexed="81"/>
      <name val="MS P ゴシック"/>
      <family val="3"/>
      <charset val="128"/>
    </font>
    <font>
      <u/>
      <sz val="9.35"/>
      <color rgb="FF0000FF"/>
      <name val="Meiryo UI"/>
      <family val="3"/>
      <charset val="128"/>
    </font>
    <font>
      <sz val="6"/>
      <name val="ＭＳ Ｐゴシック"/>
      <family val="3"/>
      <charset val="128"/>
      <scheme val="minor"/>
    </font>
    <font>
      <u/>
      <sz val="11"/>
      <color theme="10"/>
      <name val="Meiryo UI"/>
      <family val="3"/>
      <charset val="128"/>
    </font>
    <font>
      <b/>
      <sz val="10"/>
      <color theme="1"/>
      <name val="Meiryo UI"/>
      <family val="3"/>
      <charset val="128"/>
    </font>
    <font>
      <b/>
      <sz val="10"/>
      <color rgb="FF0000FF"/>
      <name val="Meiryo UI"/>
      <family val="3"/>
      <charset val="128"/>
    </font>
    <font>
      <b/>
      <sz val="9"/>
      <color rgb="FF000000"/>
      <name val="Meiryo UI"/>
      <family val="3"/>
      <charset val="128"/>
    </font>
    <font>
      <b/>
      <sz val="11"/>
      <color rgb="FF08131A"/>
      <name val="Meiryo UI"/>
      <family val="3"/>
      <charset val="128"/>
    </font>
    <font>
      <b/>
      <sz val="14"/>
      <name val="Meiryo UI"/>
      <family val="3"/>
      <charset val="128"/>
    </font>
    <font>
      <sz val="12"/>
      <color rgb="FFFF0000"/>
      <name val="Meiryo UI"/>
      <family val="3"/>
      <charset val="128"/>
    </font>
    <font>
      <sz val="14"/>
      <color rgb="FFFF0000"/>
      <name val="Meiryo UI"/>
      <family val="3"/>
      <charset val="128"/>
    </font>
    <font>
      <b/>
      <sz val="12"/>
      <color indexed="10"/>
      <name val="MS P ゴシック"/>
      <family val="3"/>
      <charset val="128"/>
    </font>
  </fonts>
  <fills count="3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00"/>
        <bgColor rgb="FF000000"/>
      </patternFill>
    </fill>
    <fill>
      <patternFill patternType="solid">
        <fgColor rgb="FFCCFFFF"/>
        <bgColor rgb="FF000000"/>
      </patternFill>
    </fill>
    <fill>
      <patternFill patternType="solid">
        <fgColor rgb="FF66FF99"/>
        <bgColor rgb="FF000000"/>
      </patternFill>
    </fill>
    <fill>
      <patternFill patternType="solid">
        <fgColor rgb="FF92CDDC"/>
        <bgColor rgb="FF000000"/>
      </patternFill>
    </fill>
    <fill>
      <patternFill patternType="solid">
        <fgColor rgb="FFBFBFBF"/>
        <bgColor rgb="FF000000"/>
      </patternFill>
    </fill>
    <fill>
      <patternFill patternType="solid">
        <fgColor rgb="FFB7DEE8"/>
        <bgColor rgb="FF000000"/>
      </patternFill>
    </fill>
    <fill>
      <patternFill patternType="solid">
        <fgColor theme="1" tint="0.499984740745262"/>
        <bgColor indexed="64"/>
      </patternFill>
    </fill>
    <fill>
      <patternFill patternType="solid">
        <fgColor theme="8" tint="0.39997558519241921"/>
        <bgColor rgb="FF000000"/>
      </patternFill>
    </fill>
    <fill>
      <patternFill patternType="solid">
        <fgColor rgb="FFE6B8B7"/>
        <bgColor rgb="FF000000"/>
      </patternFill>
    </fill>
    <fill>
      <patternFill patternType="solid">
        <fgColor rgb="FFD8E4BC"/>
        <bgColor rgb="FF000000"/>
      </patternFill>
    </fill>
    <fill>
      <patternFill patternType="solid">
        <fgColor rgb="FFDAEEF3"/>
        <bgColor rgb="FF000000"/>
      </patternFill>
    </fill>
    <fill>
      <patternFill patternType="solid">
        <fgColor rgb="FFFCD5B4"/>
        <bgColor rgb="FF000000"/>
      </patternFill>
    </fill>
    <fill>
      <patternFill patternType="solid">
        <fgColor rgb="FFD9D9D9"/>
        <bgColor rgb="FF000000"/>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59999389629810485"/>
        <bgColor rgb="FF000000"/>
      </patternFill>
    </fill>
    <fill>
      <patternFill patternType="solid">
        <fgColor theme="5" tint="0.59999389629810485"/>
        <bgColor indexed="64"/>
      </patternFill>
    </fill>
    <fill>
      <patternFill patternType="solid">
        <fgColor theme="8" tint="0.79998168889431442"/>
        <bgColor rgb="FF000000"/>
      </patternFill>
    </fill>
    <fill>
      <patternFill patternType="solid">
        <fgColor theme="0"/>
        <bgColor rgb="FF000000"/>
      </patternFill>
    </fill>
    <fill>
      <patternFill patternType="solid">
        <fgColor theme="5" tint="0.59999389629810485"/>
        <bgColor rgb="FF000000"/>
      </patternFill>
    </fill>
    <fill>
      <patternFill patternType="solid">
        <fgColor theme="5" tint="0.39997558519241921"/>
        <bgColor indexed="64"/>
      </patternFill>
    </fill>
    <fill>
      <patternFill patternType="solid">
        <fgColor theme="0" tint="-0.249977111117893"/>
        <bgColor rgb="FF000000"/>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rgb="FFFF0000"/>
      </top>
      <bottom/>
      <diagonal/>
    </border>
    <border>
      <left/>
      <right/>
      <top/>
      <bottom style="medium">
        <color rgb="FFFF0000"/>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rgb="FFFF0000"/>
      </top>
      <bottom/>
      <diagonal/>
    </border>
    <border>
      <left style="medium">
        <color indexed="64"/>
      </left>
      <right style="medium">
        <color indexed="64"/>
      </right>
      <top/>
      <bottom style="medium">
        <color rgb="FFFF0000"/>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23" fillId="0" borderId="0">
      <alignment vertical="center"/>
    </xf>
  </cellStyleXfs>
  <cellXfs count="498">
    <xf numFmtId="0" fontId="0" fillId="0" borderId="0" xfId="0">
      <alignment vertical="center"/>
    </xf>
    <xf numFmtId="0" fontId="4" fillId="0" borderId="7" xfId="0" applyFont="1" applyBorder="1">
      <alignment vertical="center"/>
    </xf>
    <xf numFmtId="0" fontId="9" fillId="0" borderId="0" xfId="0" applyFont="1" applyAlignment="1">
      <alignment vertical="center" wrapText="1"/>
    </xf>
    <xf numFmtId="0" fontId="9" fillId="0" borderId="0" xfId="0" applyFont="1">
      <alignment vertical="center"/>
    </xf>
    <xf numFmtId="0" fontId="27" fillId="0" borderId="0" xfId="1" applyNumberFormat="1" applyFont="1" applyBorder="1" applyAlignment="1" applyProtection="1">
      <alignment vertical="center"/>
      <protection locked="0"/>
    </xf>
    <xf numFmtId="0" fontId="3" fillId="0" borderId="0" xfId="1" applyNumberFormat="1" applyBorder="1" applyAlignment="1" applyProtection="1">
      <alignment horizontal="left" vertical="center"/>
      <protection locked="0"/>
    </xf>
    <xf numFmtId="0" fontId="9" fillId="5" borderId="0" xfId="0" applyFont="1" applyFill="1">
      <alignment vertical="center"/>
    </xf>
    <xf numFmtId="0" fontId="35" fillId="6" borderId="0" xfId="0" applyFont="1" applyFill="1">
      <alignment vertical="center"/>
    </xf>
    <xf numFmtId="0" fontId="35" fillId="7" borderId="7" xfId="0" applyFont="1" applyFill="1" applyBorder="1">
      <alignment vertical="center"/>
    </xf>
    <xf numFmtId="0" fontId="35" fillId="8" borderId="7" xfId="0" applyFont="1" applyFill="1" applyBorder="1">
      <alignment vertical="center"/>
    </xf>
    <xf numFmtId="0" fontId="36" fillId="6" borderId="7" xfId="0" applyFont="1" applyFill="1" applyBorder="1">
      <alignment vertical="center"/>
    </xf>
    <xf numFmtId="49" fontId="36" fillId="6" borderId="7" xfId="0" applyNumberFormat="1" applyFont="1" applyFill="1" applyBorder="1">
      <alignment vertical="center"/>
    </xf>
    <xf numFmtId="0" fontId="36" fillId="6" borderId="0" xfId="0" applyFont="1" applyFill="1">
      <alignment vertical="center"/>
    </xf>
    <xf numFmtId="0" fontId="38"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6" fillId="0" borderId="0" xfId="0" applyFont="1">
      <alignment vertical="center"/>
    </xf>
    <xf numFmtId="0" fontId="47" fillId="0" borderId="0" xfId="0" applyFont="1">
      <alignment vertical="center"/>
    </xf>
    <xf numFmtId="0" fontId="42" fillId="8" borderId="27" xfId="0" applyFont="1" applyFill="1" applyBorder="1">
      <alignment vertical="center"/>
    </xf>
    <xf numFmtId="0" fontId="42" fillId="8" borderId="30" xfId="0" applyFont="1" applyFill="1" applyBorder="1">
      <alignment vertical="center"/>
    </xf>
    <xf numFmtId="0" fontId="42" fillId="8" borderId="7" xfId="0" applyFont="1" applyFill="1" applyBorder="1" applyAlignment="1">
      <alignment horizontal="center" vertical="center"/>
    </xf>
    <xf numFmtId="49" fontId="42" fillId="8" borderId="7" xfId="0" applyNumberFormat="1" applyFont="1" applyFill="1" applyBorder="1" applyAlignment="1">
      <alignment horizontal="center" vertical="center"/>
    </xf>
    <xf numFmtId="0" fontId="42" fillId="8" borderId="7" xfId="0" applyFont="1" applyFill="1" applyBorder="1" applyAlignment="1">
      <alignment horizontal="center" vertical="center" wrapText="1"/>
    </xf>
    <xf numFmtId="0" fontId="42" fillId="8" borderId="32" xfId="0" applyFont="1" applyFill="1" applyBorder="1" applyAlignment="1">
      <alignment horizontal="center" vertical="center" wrapText="1"/>
    </xf>
    <xf numFmtId="0" fontId="42" fillId="8" borderId="33" xfId="0" applyFont="1" applyFill="1" applyBorder="1" applyAlignment="1">
      <alignment horizontal="center" vertical="center" wrapText="1"/>
    </xf>
    <xf numFmtId="0" fontId="42" fillId="8" borderId="32" xfId="0" applyFont="1" applyFill="1" applyBorder="1" applyAlignment="1">
      <alignment horizontal="center" vertical="center"/>
    </xf>
    <xf numFmtId="0" fontId="42" fillId="8" borderId="34" xfId="0" applyFont="1" applyFill="1" applyBorder="1" applyAlignment="1">
      <alignment horizontal="center" vertical="center"/>
    </xf>
    <xf numFmtId="49" fontId="42" fillId="8" borderId="32" xfId="0" applyNumberFormat="1" applyFont="1" applyFill="1" applyBorder="1" applyAlignment="1">
      <alignment horizontal="center" vertical="center" wrapText="1"/>
    </xf>
    <xf numFmtId="49" fontId="42" fillId="8" borderId="7" xfId="0" applyNumberFormat="1" applyFont="1" applyFill="1" applyBorder="1" applyAlignment="1">
      <alignment horizontal="center" vertical="center" wrapText="1"/>
    </xf>
    <xf numFmtId="0" fontId="42" fillId="8" borderId="34" xfId="0" applyFont="1" applyFill="1" applyBorder="1" applyAlignment="1">
      <alignment horizontal="center" vertical="center" wrapText="1"/>
    </xf>
    <xf numFmtId="0" fontId="40" fillId="8" borderId="7" xfId="0" applyFont="1" applyFill="1" applyBorder="1" applyAlignment="1">
      <alignment horizontal="center" vertical="center"/>
    </xf>
    <xf numFmtId="0" fontId="40" fillId="8" borderId="32" xfId="0" applyFont="1" applyFill="1" applyBorder="1" applyAlignment="1">
      <alignment horizontal="center" vertical="center"/>
    </xf>
    <xf numFmtId="0" fontId="40" fillId="8" borderId="33" xfId="0" applyFont="1" applyFill="1" applyBorder="1" applyAlignment="1">
      <alignment horizontal="center" vertical="center"/>
    </xf>
    <xf numFmtId="0" fontId="40" fillId="8" borderId="34" xfId="0" applyFont="1" applyFill="1" applyBorder="1" applyAlignment="1">
      <alignment horizontal="center" vertical="center"/>
    </xf>
    <xf numFmtId="0" fontId="40" fillId="9" borderId="31" xfId="0" applyFont="1" applyFill="1" applyBorder="1" applyAlignment="1">
      <alignment horizontal="center" vertical="center"/>
    </xf>
    <xf numFmtId="178" fontId="40" fillId="9" borderId="7" xfId="0" applyNumberFormat="1" applyFont="1" applyFill="1" applyBorder="1" applyAlignment="1">
      <alignment horizontal="left" vertical="center"/>
    </xf>
    <xf numFmtId="20" fontId="40" fillId="9" borderId="32" xfId="0" applyNumberFormat="1" applyFont="1" applyFill="1" applyBorder="1" applyAlignment="1">
      <alignment horizontal="left" vertical="center" wrapText="1"/>
    </xf>
    <xf numFmtId="0" fontId="40" fillId="9" borderId="7" xfId="0" applyFont="1" applyFill="1" applyBorder="1" applyAlignment="1">
      <alignment horizontal="left" vertical="center"/>
    </xf>
    <xf numFmtId="0" fontId="40" fillId="9" borderId="33" xfId="0" applyFont="1" applyFill="1" applyBorder="1" applyAlignment="1">
      <alignment horizontal="left" vertical="center"/>
    </xf>
    <xf numFmtId="178" fontId="40" fillId="9" borderId="32" xfId="0" quotePrefix="1" applyNumberFormat="1" applyFont="1" applyFill="1" applyBorder="1" applyAlignment="1">
      <alignment horizontal="left" vertical="center"/>
    </xf>
    <xf numFmtId="20" fontId="40" fillId="9" borderId="7" xfId="0" applyNumberFormat="1" applyFont="1" applyFill="1" applyBorder="1" applyAlignment="1">
      <alignment horizontal="left" vertical="center"/>
    </xf>
    <xf numFmtId="0" fontId="40" fillId="9" borderId="34" xfId="0" applyFont="1" applyFill="1" applyBorder="1" applyAlignment="1">
      <alignment horizontal="left" vertical="center"/>
    </xf>
    <xf numFmtId="178" fontId="40" fillId="9" borderId="32" xfId="0" applyNumberFormat="1" applyFont="1" applyFill="1" applyBorder="1" applyAlignment="1">
      <alignment horizontal="left" vertical="center"/>
    </xf>
    <xf numFmtId="49" fontId="40" fillId="9" borderId="7" xfId="0" applyNumberFormat="1" applyFont="1" applyFill="1" applyBorder="1" applyAlignment="1">
      <alignment horizontal="left" vertical="center"/>
    </xf>
    <xf numFmtId="0" fontId="49" fillId="9" borderId="7" xfId="1" applyFont="1" applyFill="1" applyBorder="1" applyAlignment="1" applyProtection="1">
      <alignment horizontal="left" vertical="center"/>
    </xf>
    <xf numFmtId="49" fontId="40" fillId="9" borderId="33" xfId="0" applyNumberFormat="1" applyFont="1" applyFill="1" applyBorder="1" applyAlignment="1">
      <alignment horizontal="left" vertical="center"/>
    </xf>
    <xf numFmtId="49" fontId="40" fillId="9" borderId="32" xfId="0" applyNumberFormat="1" applyFont="1" applyFill="1" applyBorder="1" applyAlignment="1">
      <alignment horizontal="left" vertical="center"/>
    </xf>
    <xf numFmtId="0" fontId="42" fillId="8" borderId="31" xfId="0" applyFont="1" applyFill="1" applyBorder="1">
      <alignment vertical="center"/>
    </xf>
    <xf numFmtId="0" fontId="47" fillId="10" borderId="7" xfId="0" applyFont="1" applyFill="1" applyBorder="1" applyProtection="1">
      <alignment vertical="center"/>
      <protection locked="0"/>
    </xf>
    <xf numFmtId="0" fontId="42" fillId="10" borderId="32" xfId="0" applyFont="1" applyFill="1" applyBorder="1" applyAlignment="1" applyProtection="1">
      <alignment horizontal="left" vertical="center" wrapText="1"/>
      <protection locked="0"/>
    </xf>
    <xf numFmtId="0" fontId="47" fillId="11" borderId="7" xfId="0" applyFont="1" applyFill="1" applyBorder="1" applyAlignment="1" applyProtection="1">
      <alignment horizontal="left" vertical="center"/>
      <protection locked="0"/>
    </xf>
    <xf numFmtId="0" fontId="47" fillId="11" borderId="7" xfId="0" applyFont="1" applyFill="1" applyBorder="1" applyProtection="1">
      <alignment vertical="center"/>
      <protection locked="0"/>
    </xf>
    <xf numFmtId="0" fontId="42" fillId="0" borderId="7" xfId="0" applyFont="1" applyBorder="1" applyAlignment="1" applyProtection="1">
      <alignment horizontal="left" vertical="center" wrapText="1"/>
      <protection locked="0"/>
    </xf>
    <xf numFmtId="0" fontId="42" fillId="11" borderId="33" xfId="0" applyFont="1" applyFill="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10" borderId="7" xfId="0" applyFont="1" applyFill="1" applyBorder="1" applyAlignment="1" applyProtection="1">
      <alignment horizontal="left" vertical="center" wrapText="1"/>
      <protection locked="0"/>
    </xf>
    <xf numFmtId="0" fontId="42" fillId="12" borderId="7" xfId="0" applyFont="1" applyFill="1" applyBorder="1" applyAlignment="1" applyProtection="1">
      <alignment horizontal="left" vertical="center" wrapText="1"/>
      <protection locked="0"/>
    </xf>
    <xf numFmtId="0" fontId="42" fillId="11" borderId="7" xfId="0" applyFont="1" applyFill="1" applyBorder="1" applyAlignment="1" applyProtection="1">
      <alignment horizontal="left" vertical="center" wrapText="1"/>
      <protection locked="0"/>
    </xf>
    <xf numFmtId="178" fontId="42" fillId="10" borderId="34" xfId="0" applyNumberFormat="1" applyFont="1" applyFill="1" applyBorder="1" applyAlignment="1" applyProtection="1">
      <alignment horizontal="left" vertical="center" wrapText="1"/>
      <protection locked="0"/>
    </xf>
    <xf numFmtId="0" fontId="42" fillId="11" borderId="33" xfId="1" applyNumberFormat="1" applyFont="1" applyFill="1" applyBorder="1" applyAlignment="1" applyProtection="1">
      <alignment horizontal="left" vertical="center" wrapText="1"/>
      <protection locked="0"/>
    </xf>
    <xf numFmtId="0" fontId="42" fillId="11" borderId="32" xfId="0" applyFont="1" applyFill="1" applyBorder="1" applyAlignment="1" applyProtection="1">
      <alignment horizontal="left" vertical="center" wrapText="1"/>
      <protection locked="0"/>
    </xf>
    <xf numFmtId="49" fontId="42" fillId="10" borderId="7" xfId="0" applyNumberFormat="1" applyFont="1" applyFill="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13" borderId="32" xfId="0" applyFont="1" applyFill="1" applyBorder="1" applyAlignment="1" applyProtection="1">
      <alignment horizontal="left" vertical="center" wrapText="1"/>
      <protection locked="0"/>
    </xf>
    <xf numFmtId="0" fontId="47" fillId="13" borderId="7" xfId="0" applyFont="1" applyFill="1" applyBorder="1" applyAlignment="1" applyProtection="1">
      <alignment horizontal="left" vertical="center"/>
      <protection locked="0"/>
    </xf>
    <xf numFmtId="0" fontId="42" fillId="13" borderId="7" xfId="0" applyFont="1" applyFill="1" applyBorder="1" applyAlignment="1" applyProtection="1">
      <alignment horizontal="left" vertical="center" wrapText="1"/>
      <protection locked="0"/>
    </xf>
    <xf numFmtId="0" fontId="42" fillId="14" borderId="7" xfId="0" applyFont="1" applyFill="1" applyBorder="1" applyAlignment="1" applyProtection="1">
      <alignment horizontal="left" vertical="center" wrapText="1"/>
      <protection locked="0"/>
    </xf>
    <xf numFmtId="0" fontId="47" fillId="13" borderId="7" xfId="0" applyFont="1" applyFill="1" applyBorder="1" applyProtection="1">
      <alignment vertical="center"/>
      <protection locked="0"/>
    </xf>
    <xf numFmtId="0" fontId="39" fillId="0" borderId="24" xfId="0" applyFont="1" applyBorder="1">
      <alignment vertical="center"/>
    </xf>
    <xf numFmtId="0" fontId="50" fillId="0" borderId="35" xfId="0" applyFont="1" applyBorder="1" applyAlignment="1">
      <alignment horizontal="center" vertical="center"/>
    </xf>
    <xf numFmtId="0" fontId="39" fillId="0" borderId="0" xfId="0" applyFont="1">
      <alignment vertical="center"/>
    </xf>
    <xf numFmtId="0" fontId="37" fillId="0" borderId="0" xfId="0" applyFont="1">
      <alignment vertical="center"/>
    </xf>
    <xf numFmtId="0" fontId="39" fillId="0" borderId="36" xfId="0" applyFont="1" applyBorder="1">
      <alignment vertical="center"/>
    </xf>
    <xf numFmtId="0" fontId="39" fillId="0" borderId="32" xfId="0" applyFont="1" applyBorder="1">
      <alignment vertical="center"/>
    </xf>
    <xf numFmtId="0" fontId="44" fillId="0" borderId="39" xfId="0" applyFont="1" applyBorder="1">
      <alignment vertical="center"/>
    </xf>
    <xf numFmtId="0" fontId="4" fillId="0" borderId="7" xfId="0" applyFont="1" applyBorder="1" applyAlignment="1">
      <alignment horizontal="left" vertical="center"/>
    </xf>
    <xf numFmtId="0" fontId="44" fillId="0" borderId="42" xfId="0" applyFont="1" applyBorder="1">
      <alignment vertical="center"/>
    </xf>
    <xf numFmtId="0" fontId="37" fillId="0" borderId="35" xfId="0" applyFont="1" applyBorder="1" applyAlignment="1">
      <alignment horizontal="center" vertical="center"/>
    </xf>
    <xf numFmtId="0" fontId="51" fillId="0" borderId="0" xfId="0" applyFont="1" applyAlignment="1">
      <alignment horizontal="left" vertical="center"/>
    </xf>
    <xf numFmtId="0" fontId="44" fillId="0" borderId="0" xfId="0" applyFont="1" applyAlignment="1">
      <alignment vertical="center" wrapText="1"/>
    </xf>
    <xf numFmtId="0" fontId="41" fillId="0" borderId="3" xfId="0" applyFont="1" applyBorder="1" applyAlignment="1">
      <alignment horizontal="center" vertical="center"/>
    </xf>
    <xf numFmtId="0" fontId="44" fillId="10" borderId="43" xfId="0" applyFont="1" applyFill="1" applyBorder="1" applyAlignment="1">
      <alignment horizontal="center" vertical="center" wrapText="1"/>
    </xf>
    <xf numFmtId="0" fontId="44" fillId="15" borderId="4" xfId="0" applyFont="1" applyFill="1" applyBorder="1" applyAlignment="1">
      <alignment horizontal="center" vertical="center" wrapText="1"/>
    </xf>
    <xf numFmtId="0" fontId="38" fillId="0" borderId="3" xfId="0" applyFont="1" applyBorder="1" applyAlignment="1">
      <alignment vertical="center" wrapText="1"/>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3" xfId="0" applyFont="1" applyBorder="1">
      <alignment vertical="center"/>
    </xf>
    <xf numFmtId="0" fontId="38" fillId="0" borderId="0" xfId="0" applyFont="1" applyAlignment="1">
      <alignment horizontal="left" vertical="center"/>
    </xf>
    <xf numFmtId="0" fontId="41" fillId="17" borderId="44" xfId="0" applyFont="1" applyFill="1" applyBorder="1" applyAlignment="1">
      <alignment horizontal="left" vertical="center" wrapText="1"/>
    </xf>
    <xf numFmtId="0" fontId="41" fillId="0" borderId="0" xfId="0" applyFont="1" applyAlignment="1">
      <alignment horizontal="left" vertical="center"/>
    </xf>
    <xf numFmtId="0" fontId="32" fillId="0" borderId="45" xfId="0" applyFont="1" applyBorder="1" applyAlignment="1">
      <alignment horizontal="left" vertical="center"/>
    </xf>
    <xf numFmtId="0" fontId="41" fillId="10" borderId="44" xfId="0" applyFont="1" applyFill="1" applyBorder="1" applyAlignment="1">
      <alignment horizontal="left" vertical="center" wrapText="1"/>
    </xf>
    <xf numFmtId="0" fontId="41" fillId="10" borderId="44" xfId="0" applyFont="1" applyFill="1" applyBorder="1" applyAlignment="1">
      <alignment horizontal="left" vertical="center"/>
    </xf>
    <xf numFmtId="0" fontId="38" fillId="0" borderId="3" xfId="2" applyFont="1" applyBorder="1">
      <alignment vertical="center"/>
    </xf>
    <xf numFmtId="49" fontId="41" fillId="10" borderId="44" xfId="0" applyNumberFormat="1" applyFont="1" applyFill="1" applyBorder="1" applyAlignment="1">
      <alignment horizontal="left" vertical="center"/>
    </xf>
    <xf numFmtId="0" fontId="32" fillId="0" borderId="45" xfId="0" applyFont="1" applyBorder="1" applyProtection="1">
      <alignment vertical="center"/>
      <protection locked="0"/>
    </xf>
    <xf numFmtId="0" fontId="45" fillId="0" borderId="0" xfId="0" applyFont="1">
      <alignment vertical="center"/>
    </xf>
    <xf numFmtId="0" fontId="45" fillId="0" borderId="0" xfId="0" applyFont="1" applyAlignment="1">
      <alignment horizontal="left" vertical="center"/>
    </xf>
    <xf numFmtId="49" fontId="38" fillId="0" borderId="3" xfId="0" applyNumberFormat="1" applyFont="1" applyBorder="1">
      <alignment vertical="center"/>
    </xf>
    <xf numFmtId="0" fontId="38" fillId="0" borderId="47" xfId="0" applyFont="1" applyBorder="1" applyAlignment="1">
      <alignment horizontal="left" vertical="center"/>
    </xf>
    <xf numFmtId="0" fontId="44" fillId="0" borderId="0" xfId="0" applyFont="1">
      <alignment vertical="center"/>
    </xf>
    <xf numFmtId="0" fontId="38" fillId="19" borderId="7" xfId="0" applyFont="1" applyFill="1" applyBorder="1">
      <alignment vertical="center"/>
    </xf>
    <xf numFmtId="49" fontId="41" fillId="0" borderId="0" xfId="0" applyNumberFormat="1" applyFont="1" applyAlignment="1">
      <alignment horizontal="left" vertical="center"/>
    </xf>
    <xf numFmtId="0" fontId="38" fillId="0" borderId="0" xfId="0" applyFont="1" applyAlignment="1">
      <alignment vertical="center" wrapText="1"/>
    </xf>
    <xf numFmtId="0" fontId="32" fillId="0" borderId="0" xfId="0" applyFont="1">
      <alignment vertical="center"/>
    </xf>
    <xf numFmtId="0" fontId="12" fillId="0" borderId="0" xfId="0" applyFont="1" applyAlignment="1">
      <alignment vertical="center" wrapText="1"/>
    </xf>
    <xf numFmtId="0" fontId="40" fillId="2" borderId="7" xfId="0" applyFont="1" applyFill="1" applyBorder="1" applyAlignment="1">
      <alignment horizontal="center" vertical="center" wrapText="1"/>
    </xf>
    <xf numFmtId="0" fontId="9" fillId="0" borderId="7" xfId="0" applyFont="1" applyBorder="1" applyAlignment="1">
      <alignment vertical="center" wrapText="1"/>
    </xf>
    <xf numFmtId="0" fontId="40" fillId="2" borderId="7" xfId="0" applyFont="1" applyFill="1" applyBorder="1" applyAlignment="1">
      <alignment vertical="center" wrapText="1"/>
    </xf>
    <xf numFmtId="0" fontId="9" fillId="0" borderId="0" xfId="0" applyFont="1" applyAlignment="1">
      <alignment horizontal="center" vertical="center" wrapText="1"/>
    </xf>
    <xf numFmtId="0" fontId="9" fillId="2" borderId="7" xfId="0" applyFont="1" applyFill="1" applyBorder="1" applyAlignment="1">
      <alignment vertical="center" wrapText="1"/>
    </xf>
    <xf numFmtId="0" fontId="40" fillId="2" borderId="3" xfId="0" applyFont="1" applyFill="1" applyBorder="1" applyAlignment="1">
      <alignment vertical="center" wrapText="1"/>
    </xf>
    <xf numFmtId="0" fontId="9" fillId="2" borderId="7" xfId="0" applyFont="1" applyFill="1" applyBorder="1" applyAlignment="1">
      <alignment horizontal="center" vertical="center" wrapText="1"/>
    </xf>
    <xf numFmtId="0" fontId="9" fillId="20" borderId="7" xfId="0" applyFont="1" applyFill="1" applyBorder="1" applyAlignment="1">
      <alignment vertical="center" wrapText="1"/>
    </xf>
    <xf numFmtId="0" fontId="9" fillId="4" borderId="7" xfId="0" applyFont="1" applyFill="1" applyBorder="1" applyAlignment="1">
      <alignment vertical="center" wrapText="1"/>
    </xf>
    <xf numFmtId="49" fontId="9" fillId="0" borderId="7" xfId="0" applyNumberFormat="1" applyFont="1" applyBorder="1" applyAlignment="1">
      <alignment vertical="center" wrapText="1"/>
    </xf>
    <xf numFmtId="0" fontId="12" fillId="0" borderId="0" xfId="0" applyFont="1">
      <alignment vertical="center"/>
    </xf>
    <xf numFmtId="0" fontId="42" fillId="8" borderId="27" xfId="0" applyFont="1" applyFill="1" applyBorder="1" applyAlignment="1">
      <alignment horizontal="center" vertical="center"/>
    </xf>
    <xf numFmtId="0" fontId="42" fillId="8" borderId="28" xfId="0" applyFont="1" applyFill="1" applyBorder="1" applyAlignment="1">
      <alignment horizontal="center" vertical="center"/>
    </xf>
    <xf numFmtId="0" fontId="42" fillId="8" borderId="29" xfId="0" applyFont="1" applyFill="1" applyBorder="1" applyAlignment="1">
      <alignment horizontal="center" vertical="center"/>
    </xf>
    <xf numFmtId="49" fontId="38" fillId="0" borderId="3" xfId="0" applyNumberFormat="1" applyFont="1" applyBorder="1" applyAlignment="1">
      <alignment vertical="center" wrapText="1"/>
    </xf>
    <xf numFmtId="0" fontId="38" fillId="0" borderId="44" xfId="0" applyFont="1" applyBorder="1" applyAlignment="1">
      <alignment vertical="center" wrapText="1"/>
    </xf>
    <xf numFmtId="0" fontId="14" fillId="0" borderId="0" xfId="0" applyFont="1">
      <alignment vertical="center"/>
    </xf>
    <xf numFmtId="0" fontId="55" fillId="0" borderId="45" xfId="1" applyNumberFormat="1" applyFont="1" applyFill="1" applyBorder="1" applyAlignment="1" applyProtection="1">
      <alignment horizontal="left" vertical="center"/>
    </xf>
    <xf numFmtId="0" fontId="26" fillId="0" borderId="0" xfId="2" applyFont="1">
      <alignment vertical="center"/>
    </xf>
    <xf numFmtId="0" fontId="9" fillId="0" borderId="0" xfId="2" applyFont="1">
      <alignment vertical="center"/>
    </xf>
    <xf numFmtId="0" fontId="9" fillId="0" borderId="7" xfId="2" applyFont="1" applyBorder="1">
      <alignment vertical="center"/>
    </xf>
    <xf numFmtId="0" fontId="9" fillId="4" borderId="7" xfId="2" applyFont="1" applyFill="1" applyBorder="1">
      <alignment vertical="center"/>
    </xf>
    <xf numFmtId="0" fontId="57" fillId="0" borderId="0" xfId="1" applyFont="1" applyAlignment="1" applyProtection="1">
      <alignment vertical="center"/>
    </xf>
    <xf numFmtId="0" fontId="26" fillId="4" borderId="24" xfId="2" applyFont="1" applyFill="1" applyBorder="1">
      <alignment vertical="center"/>
    </xf>
    <xf numFmtId="0" fontId="40" fillId="0" borderId="0" xfId="0" applyFont="1" applyAlignment="1">
      <alignment vertical="center" wrapText="1"/>
    </xf>
    <xf numFmtId="0" fontId="9" fillId="2" borderId="2" xfId="0" applyFont="1" applyFill="1" applyBorder="1" applyAlignment="1">
      <alignment vertical="center" wrapText="1"/>
    </xf>
    <xf numFmtId="0" fontId="9" fillId="2" borderId="42" xfId="0" applyFont="1" applyFill="1" applyBorder="1" applyAlignment="1">
      <alignment vertical="center" wrapText="1"/>
    </xf>
    <xf numFmtId="0" fontId="9" fillId="0" borderId="2" xfId="0" applyFont="1" applyBorder="1" applyAlignment="1">
      <alignment vertical="center" wrapText="1"/>
    </xf>
    <xf numFmtId="0" fontId="9" fillId="4" borderId="35" xfId="0" applyFont="1" applyFill="1" applyBorder="1" applyAlignment="1">
      <alignment vertical="center" wrapText="1"/>
    </xf>
    <xf numFmtId="179" fontId="9" fillId="0" borderId="2" xfId="0" applyNumberFormat="1" applyFont="1" applyBorder="1" applyAlignment="1">
      <alignment horizontal="left" vertical="center" wrapText="1"/>
    </xf>
    <xf numFmtId="0" fontId="18" fillId="4" borderId="35" xfId="2" applyFont="1" applyFill="1" applyBorder="1">
      <alignment vertical="center"/>
    </xf>
    <xf numFmtId="0" fontId="9" fillId="2" borderId="7" xfId="2" applyFont="1" applyFill="1" applyBorder="1">
      <alignment vertical="center"/>
    </xf>
    <xf numFmtId="0" fontId="9" fillId="2" borderId="7" xfId="0" applyFont="1" applyFill="1" applyBorder="1" applyAlignment="1">
      <alignment horizontal="center" vertical="center"/>
    </xf>
    <xf numFmtId="0" fontId="9" fillId="0" borderId="7" xfId="0" applyFont="1" applyBorder="1">
      <alignment vertical="center"/>
    </xf>
    <xf numFmtId="0" fontId="9" fillId="0" borderId="7" xfId="0" applyFont="1" applyBorder="1" applyAlignment="1">
      <alignment horizontal="center" vertical="center" wrapText="1"/>
    </xf>
    <xf numFmtId="0" fontId="9" fillId="2" borderId="7" xfId="0" applyFont="1" applyFill="1" applyBorder="1" applyAlignment="1">
      <alignment horizontal="left" vertical="center" wrapText="1"/>
    </xf>
    <xf numFmtId="0" fontId="40" fillId="5" borderId="7" xfId="0" applyFont="1" applyFill="1" applyBorder="1">
      <alignment vertical="center"/>
    </xf>
    <xf numFmtId="0" fontId="40" fillId="0" borderId="7" xfId="0" applyFont="1" applyBorder="1">
      <alignment vertical="center"/>
    </xf>
    <xf numFmtId="0" fontId="12" fillId="13" borderId="0" xfId="0" applyFont="1" applyFill="1" applyAlignment="1">
      <alignment vertical="center" wrapText="1"/>
    </xf>
    <xf numFmtId="0" fontId="9" fillId="13" borderId="0" xfId="0" applyFont="1" applyFill="1" applyAlignment="1">
      <alignment vertical="center" wrapText="1"/>
    </xf>
    <xf numFmtId="0" fontId="40" fillId="13" borderId="7" xfId="0" applyFont="1" applyFill="1" applyBorder="1" applyAlignment="1">
      <alignment horizontal="center" vertical="center" wrapText="1"/>
    </xf>
    <xf numFmtId="0" fontId="9" fillId="13" borderId="7" xfId="0" applyFont="1" applyFill="1" applyBorder="1" applyAlignment="1">
      <alignment vertical="center" wrapText="1"/>
    </xf>
    <xf numFmtId="0" fontId="12" fillId="13" borderId="0" xfId="0" applyFont="1" applyFill="1" applyAlignment="1">
      <alignment horizontal="right" vertical="center" wrapText="1"/>
    </xf>
    <xf numFmtId="0" fontId="9" fillId="13" borderId="51" xfId="0" applyFont="1" applyFill="1" applyBorder="1" applyAlignment="1">
      <alignment horizontal="center" vertical="center" wrapText="1"/>
    </xf>
    <xf numFmtId="0" fontId="9" fillId="13" borderId="0" xfId="0" applyFont="1" applyFill="1" applyAlignment="1">
      <alignment horizontal="center" vertical="center" wrapText="1"/>
    </xf>
    <xf numFmtId="0" fontId="40" fillId="13" borderId="7" xfId="0" applyFont="1" applyFill="1" applyBorder="1" applyAlignment="1">
      <alignment vertical="center" wrapText="1"/>
    </xf>
    <xf numFmtId="0" fontId="9" fillId="5" borderId="7" xfId="0" applyFont="1" applyFill="1" applyBorder="1" applyAlignment="1">
      <alignment horizontal="center" vertical="center"/>
    </xf>
    <xf numFmtId="0" fontId="9" fillId="23" borderId="7" xfId="0" applyFont="1" applyFill="1" applyBorder="1" applyAlignment="1">
      <alignment horizontal="center" vertical="center"/>
    </xf>
    <xf numFmtId="0" fontId="38" fillId="0" borderId="44" xfId="0" applyFont="1" applyBorder="1" applyAlignment="1">
      <alignment horizontal="left" vertical="center"/>
    </xf>
    <xf numFmtId="0" fontId="41" fillId="10" borderId="48" xfId="0" applyFont="1" applyFill="1" applyBorder="1" applyAlignment="1">
      <alignment horizontal="left" vertical="center"/>
    </xf>
    <xf numFmtId="0" fontId="12" fillId="2" borderId="7" xfId="0" applyFont="1" applyFill="1" applyBorder="1" applyAlignment="1">
      <alignment vertical="center" wrapText="1"/>
    </xf>
    <xf numFmtId="0" fontId="9" fillId="23" borderId="7" xfId="0" applyFont="1" applyFill="1" applyBorder="1">
      <alignment vertical="center"/>
    </xf>
    <xf numFmtId="0" fontId="41" fillId="25" borderId="0" xfId="0" applyFont="1" applyFill="1" applyAlignment="1">
      <alignment horizontal="left" vertical="center" wrapText="1"/>
    </xf>
    <xf numFmtId="0" fontId="41" fillId="23" borderId="44" xfId="0" applyFont="1" applyFill="1" applyBorder="1" applyAlignment="1">
      <alignment horizontal="left" vertical="center"/>
    </xf>
    <xf numFmtId="0" fontId="42" fillId="23" borderId="7" xfId="0" applyFont="1" applyFill="1" applyBorder="1" applyAlignment="1" applyProtection="1">
      <alignment horizontal="left" vertical="center" wrapText="1"/>
      <protection locked="0"/>
    </xf>
    <xf numFmtId="0" fontId="59" fillId="23" borderId="7" xfId="1" applyNumberFormat="1" applyFont="1" applyFill="1" applyBorder="1" applyAlignment="1" applyProtection="1">
      <alignment horizontal="left" vertical="center" wrapText="1"/>
      <protection locked="0"/>
    </xf>
    <xf numFmtId="0" fontId="32" fillId="0" borderId="0" xfId="0" applyFont="1" applyAlignment="1">
      <alignment horizontal="center" vertical="center"/>
    </xf>
    <xf numFmtId="0" fontId="41" fillId="27" borderId="44" xfId="0" applyFont="1" applyFill="1" applyBorder="1" applyAlignment="1">
      <alignment horizontal="left" vertical="center"/>
    </xf>
    <xf numFmtId="0" fontId="41" fillId="26" borderId="44" xfId="0" applyFont="1" applyFill="1" applyBorder="1" applyAlignment="1">
      <alignment horizontal="left" vertical="center"/>
    </xf>
    <xf numFmtId="0" fontId="9" fillId="0" borderId="0" xfId="0" applyFont="1" applyAlignment="1">
      <alignment horizontal="center" vertical="center"/>
    </xf>
    <xf numFmtId="0" fontId="9" fillId="0" borderId="19" xfId="0" applyFont="1" applyBorder="1">
      <alignment vertical="center"/>
    </xf>
    <xf numFmtId="0" fontId="21" fillId="0" borderId="0" xfId="0" applyFont="1" applyAlignment="1">
      <alignment horizontal="center" vertical="center"/>
    </xf>
    <xf numFmtId="0" fontId="41" fillId="0" borderId="0" xfId="0" applyFont="1" applyAlignment="1">
      <alignment horizontal="right" vertical="center"/>
    </xf>
    <xf numFmtId="0" fontId="26" fillId="4" borderId="0" xfId="0" applyFont="1" applyFill="1">
      <alignment vertical="center"/>
    </xf>
    <xf numFmtId="0" fontId="32" fillId="0" borderId="0" xfId="2" applyFont="1" applyAlignment="1">
      <alignment horizontal="right" vertical="center"/>
    </xf>
    <xf numFmtId="0" fontId="38" fillId="0" borderId="3" xfId="0" applyFont="1" applyBorder="1" applyAlignment="1">
      <alignment horizontal="left" vertical="center"/>
    </xf>
    <xf numFmtId="0" fontId="44" fillId="28" borderId="27" xfId="0" applyFont="1" applyFill="1" applyBorder="1" applyAlignment="1">
      <alignment horizontal="center" vertical="center" wrapText="1"/>
    </xf>
    <xf numFmtId="0" fontId="44" fillId="28" borderId="28" xfId="0" applyFont="1" applyFill="1" applyBorder="1" applyAlignment="1">
      <alignment horizontal="center" vertical="center" wrapText="1"/>
    </xf>
    <xf numFmtId="0" fontId="44" fillId="28" borderId="29" xfId="0" applyFont="1" applyFill="1" applyBorder="1" applyAlignment="1">
      <alignment horizontal="center" vertical="center" wrapText="1"/>
    </xf>
    <xf numFmtId="0" fontId="3" fillId="0" borderId="0" xfId="1" applyNumberFormat="1" applyBorder="1" applyAlignment="1" applyProtection="1">
      <alignment vertical="center"/>
      <protection locked="0"/>
    </xf>
    <xf numFmtId="49" fontId="9" fillId="0" borderId="19" xfId="0" applyNumberFormat="1" applyFont="1" applyBorder="1">
      <alignment vertical="center"/>
    </xf>
    <xf numFmtId="49" fontId="9" fillId="5" borderId="19" xfId="0" applyNumberFormat="1" applyFont="1" applyFill="1" applyBorder="1">
      <alignment vertical="center"/>
    </xf>
    <xf numFmtId="49" fontId="9" fillId="5" borderId="21" xfId="0" applyNumberFormat="1" applyFont="1" applyFill="1" applyBorder="1">
      <alignment vertical="center"/>
    </xf>
    <xf numFmtId="49" fontId="9" fillId="29" borderId="19" xfId="0" applyNumberFormat="1" applyFont="1" applyFill="1" applyBorder="1">
      <alignment vertical="center"/>
    </xf>
    <xf numFmtId="0" fontId="58" fillId="2" borderId="24" xfId="2" applyFont="1" applyFill="1" applyBorder="1" applyAlignment="1">
      <alignment horizontal="center" vertical="center"/>
    </xf>
    <xf numFmtId="0" fontId="9" fillId="4" borderId="11" xfId="0" applyFont="1" applyFill="1" applyBorder="1" applyAlignment="1">
      <alignment vertical="center" wrapText="1"/>
    </xf>
    <xf numFmtId="0" fontId="60" fillId="15" borderId="46" xfId="0" applyFont="1" applyFill="1" applyBorder="1" applyAlignment="1">
      <alignment horizontal="left" vertical="center" wrapText="1"/>
    </xf>
    <xf numFmtId="0" fontId="38" fillId="19" borderId="11" xfId="0" applyFont="1" applyFill="1" applyBorder="1">
      <alignment vertical="center"/>
    </xf>
    <xf numFmtId="0" fontId="38" fillId="0" borderId="9" xfId="0" applyFont="1" applyBorder="1">
      <alignment vertical="center"/>
    </xf>
    <xf numFmtId="0" fontId="41" fillId="10" borderId="53" xfId="0" applyFont="1" applyFill="1" applyBorder="1" applyAlignment="1">
      <alignment horizontal="left" vertical="center"/>
    </xf>
    <xf numFmtId="0" fontId="41" fillId="19" borderId="42" xfId="0" applyFont="1" applyFill="1" applyBorder="1">
      <alignment vertical="center"/>
    </xf>
    <xf numFmtId="0" fontId="38" fillId="0" borderId="54" xfId="0" applyFont="1" applyBorder="1">
      <alignment vertical="center"/>
    </xf>
    <xf numFmtId="0" fontId="9" fillId="4" borderId="0" xfId="0" applyFont="1" applyFill="1">
      <alignment vertical="center"/>
    </xf>
    <xf numFmtId="49" fontId="9" fillId="5" borderId="0" xfId="0" applyNumberFormat="1" applyFont="1" applyFill="1">
      <alignment vertical="center"/>
    </xf>
    <xf numFmtId="0" fontId="9" fillId="5" borderId="19" xfId="0" applyFont="1" applyFill="1" applyBorder="1">
      <alignment vertical="center"/>
    </xf>
    <xf numFmtId="0" fontId="9" fillId="5" borderId="21" xfId="0" applyFont="1" applyFill="1" applyBorder="1">
      <alignment vertical="center"/>
    </xf>
    <xf numFmtId="0" fontId="32" fillId="0" borderId="20" xfId="0" applyFont="1" applyBorder="1">
      <alignment vertical="center"/>
    </xf>
    <xf numFmtId="0" fontId="26" fillId="0" borderId="0" xfId="0" applyFont="1">
      <alignment vertical="center"/>
    </xf>
    <xf numFmtId="0" fontId="26" fillId="25" borderId="27" xfId="2" applyFont="1" applyFill="1" applyBorder="1" applyAlignment="1">
      <alignment horizontal="center" vertical="center" wrapText="1"/>
    </xf>
    <xf numFmtId="0" fontId="26" fillId="25" borderId="27" xfId="0" applyFont="1" applyFill="1" applyBorder="1" applyAlignment="1">
      <alignment horizontal="center" vertical="center"/>
    </xf>
    <xf numFmtId="0" fontId="26" fillId="25" borderId="29" xfId="0" applyFont="1" applyFill="1" applyBorder="1" applyAlignment="1">
      <alignment horizontal="center" vertical="center"/>
    </xf>
    <xf numFmtId="0" fontId="32" fillId="5" borderId="20" xfId="0" applyFont="1" applyFill="1" applyBorder="1">
      <alignment vertical="center"/>
    </xf>
    <xf numFmtId="0" fontId="26" fillId="25" borderId="28" xfId="2" applyFont="1" applyFill="1" applyBorder="1" applyAlignment="1">
      <alignment horizontal="center" vertical="center"/>
    </xf>
    <xf numFmtId="0" fontId="26" fillId="25" borderId="28" xfId="2" applyFont="1" applyFill="1" applyBorder="1">
      <alignment vertical="center"/>
    </xf>
    <xf numFmtId="0" fontId="9" fillId="5" borderId="22" xfId="0" applyFont="1" applyFill="1" applyBorder="1">
      <alignment vertical="center"/>
    </xf>
    <xf numFmtId="0" fontId="32" fillId="5" borderId="23" xfId="0" applyFont="1" applyFill="1" applyBorder="1">
      <alignment vertical="center"/>
    </xf>
    <xf numFmtId="0" fontId="26" fillId="25" borderId="28" xfId="0" applyFont="1" applyFill="1" applyBorder="1" applyAlignment="1">
      <alignment horizontal="center" vertical="center"/>
    </xf>
    <xf numFmtId="0" fontId="32" fillId="5" borderId="0" xfId="0" applyFont="1" applyFill="1">
      <alignment vertical="center"/>
    </xf>
    <xf numFmtId="0" fontId="32" fillId="5" borderId="22" xfId="0" applyFont="1" applyFill="1" applyBorder="1">
      <alignment vertical="center"/>
    </xf>
    <xf numFmtId="0" fontId="12" fillId="25" borderId="27" xfId="0" applyFont="1" applyFill="1" applyBorder="1">
      <alignment vertical="center"/>
    </xf>
    <xf numFmtId="0" fontId="12" fillId="25" borderId="29" xfId="0" applyFont="1" applyFill="1" applyBorder="1">
      <alignment vertical="center"/>
    </xf>
    <xf numFmtId="0" fontId="12" fillId="4" borderId="0" xfId="0" applyFont="1" applyFill="1">
      <alignment vertical="center"/>
    </xf>
    <xf numFmtId="0" fontId="14" fillId="5" borderId="0" xfId="0" applyFont="1" applyFill="1">
      <alignment vertical="center"/>
    </xf>
    <xf numFmtId="0" fontId="14" fillId="5" borderId="22" xfId="0" applyFont="1" applyFill="1" applyBorder="1">
      <alignment vertical="center"/>
    </xf>
    <xf numFmtId="0" fontId="41" fillId="5" borderId="3" xfId="0" applyFont="1" applyFill="1" applyBorder="1">
      <alignment vertical="center"/>
    </xf>
    <xf numFmtId="0" fontId="41" fillId="5" borderId="44" xfId="0" applyFont="1" applyFill="1" applyBorder="1" applyAlignment="1">
      <alignment horizontal="left" vertical="center"/>
    </xf>
    <xf numFmtId="0" fontId="38" fillId="16" borderId="7" xfId="0" applyFont="1" applyFill="1" applyBorder="1" applyAlignment="1">
      <alignment vertical="center" wrapText="1"/>
    </xf>
    <xf numFmtId="0" fontId="38" fillId="18" borderId="7" xfId="0" applyFont="1" applyFill="1" applyBorder="1" applyAlignment="1">
      <alignment vertical="center" wrapText="1"/>
    </xf>
    <xf numFmtId="0" fontId="38" fillId="15" borderId="7" xfId="0" applyFont="1" applyFill="1" applyBorder="1" applyAlignment="1">
      <alignment vertical="center" wrapText="1"/>
    </xf>
    <xf numFmtId="0" fontId="38" fillId="24" borderId="7" xfId="0" applyFont="1" applyFill="1" applyBorder="1" applyAlignment="1">
      <alignment vertical="center" wrapText="1"/>
    </xf>
    <xf numFmtId="0" fontId="4" fillId="0" borderId="7" xfId="0" applyFont="1" applyBorder="1" applyProtection="1">
      <alignment vertical="center"/>
      <protection locked="0"/>
    </xf>
    <xf numFmtId="0" fontId="4" fillId="0" borderId="7" xfId="0" applyFont="1" applyBorder="1" applyAlignment="1" applyProtection="1">
      <alignment vertical="center" wrapText="1"/>
      <protection locked="0"/>
    </xf>
    <xf numFmtId="0" fontId="11"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176" fontId="4" fillId="0" borderId="0" xfId="0" applyNumberFormat="1" applyFont="1" applyProtection="1">
      <alignment vertical="center"/>
    </xf>
    <xf numFmtId="177" fontId="4" fillId="0" borderId="0" xfId="0" applyNumberFormat="1" applyFont="1" applyAlignment="1" applyProtection="1">
      <alignment horizontal="center" vertical="center"/>
    </xf>
    <xf numFmtId="176" fontId="7" fillId="0" borderId="0" xfId="0" applyNumberFormat="1" applyFont="1" applyProtection="1">
      <alignment vertical="center"/>
    </xf>
    <xf numFmtId="0" fontId="11" fillId="2" borderId="7" xfId="0" applyFont="1" applyFill="1" applyBorder="1" applyAlignment="1" applyProtection="1">
      <alignment horizontal="center" vertical="center"/>
    </xf>
    <xf numFmtId="0" fontId="11" fillId="2" borderId="3" xfId="0" applyFont="1" applyFill="1" applyBorder="1" applyAlignment="1" applyProtection="1">
      <alignment horizontal="distributed"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10" xfId="0" applyFont="1" applyBorder="1" applyProtection="1">
      <alignment vertical="center"/>
    </xf>
    <xf numFmtId="0" fontId="4" fillId="0" borderId="8" xfId="0" applyFont="1" applyBorder="1" applyProtection="1">
      <alignment vertical="center"/>
    </xf>
    <xf numFmtId="0" fontId="11" fillId="2" borderId="7" xfId="0" applyFont="1" applyFill="1" applyBorder="1" applyAlignment="1" applyProtection="1">
      <alignment horizontal="center" vertical="center" wrapText="1"/>
    </xf>
    <xf numFmtId="0" fontId="4" fillId="0" borderId="6" xfId="0" applyFont="1" applyBorder="1" applyProtection="1">
      <alignment vertical="center"/>
    </xf>
    <xf numFmtId="0" fontId="4" fillId="0" borderId="12" xfId="0" applyFont="1" applyBorder="1" applyProtection="1">
      <alignment vertical="center"/>
    </xf>
    <xf numFmtId="0" fontId="11" fillId="2" borderId="7" xfId="0" applyFont="1" applyFill="1" applyBorder="1" applyAlignment="1" applyProtection="1">
      <alignment horizontal="distributed" vertical="center"/>
    </xf>
    <xf numFmtId="0" fontId="42" fillId="2" borderId="7"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0" fontId="13" fillId="0" borderId="0" xfId="0" applyFont="1" applyAlignment="1" applyProtection="1">
      <alignment horizontal="left" vertical="center"/>
    </xf>
    <xf numFmtId="0" fontId="14" fillId="0" borderId="0" xfId="0" applyFont="1" applyProtection="1">
      <alignment vertical="center"/>
    </xf>
    <xf numFmtId="0" fontId="33" fillId="4" borderId="24" xfId="0" applyFont="1" applyFill="1" applyBorder="1" applyAlignment="1" applyProtection="1">
      <alignment vertical="center" wrapText="1"/>
    </xf>
    <xf numFmtId="0" fontId="33" fillId="4" borderId="26" xfId="0" applyFont="1" applyFill="1" applyBorder="1" applyAlignment="1" applyProtection="1">
      <alignment vertical="center" wrapText="1"/>
    </xf>
    <xf numFmtId="0" fontId="33" fillId="4" borderId="25" xfId="0" applyFont="1" applyFill="1" applyBorder="1" applyAlignment="1" applyProtection="1">
      <alignment vertical="center" wrapText="1"/>
    </xf>
    <xf numFmtId="49" fontId="4" fillId="0" borderId="0" xfId="0" applyNumberFormat="1" applyFont="1" applyProtection="1">
      <alignment vertical="center"/>
    </xf>
    <xf numFmtId="0" fontId="11" fillId="2" borderId="10" xfId="0" applyFont="1" applyFill="1" applyBorder="1" applyAlignment="1" applyProtection="1">
      <alignment horizontal="distributed" vertical="center"/>
    </xf>
    <xf numFmtId="0" fontId="6" fillId="0" borderId="0" xfId="0" applyFont="1" applyAlignment="1" applyProtection="1">
      <alignment vertical="center" wrapText="1"/>
    </xf>
    <xf numFmtId="0" fontId="6" fillId="0" borderId="8" xfId="0" applyFont="1" applyBorder="1" applyAlignment="1" applyProtection="1">
      <alignment horizontal="left" vertical="top" wrapText="1"/>
    </xf>
    <xf numFmtId="0" fontId="4" fillId="0" borderId="0" xfId="0" applyFont="1" applyAlignment="1" applyProtection="1">
      <alignment vertical="center" wrapText="1"/>
    </xf>
    <xf numFmtId="0" fontId="4" fillId="0" borderId="15" xfId="0" applyFont="1" applyBorder="1" applyProtection="1">
      <alignment vertical="center"/>
    </xf>
    <xf numFmtId="0" fontId="6" fillId="0" borderId="0" xfId="0" applyFont="1" applyAlignment="1" applyProtection="1">
      <alignment vertical="top" wrapText="1"/>
    </xf>
    <xf numFmtId="0" fontId="10" fillId="0" borderId="1" xfId="0" applyFont="1" applyBorder="1" applyProtection="1">
      <alignment vertical="center"/>
    </xf>
    <xf numFmtId="0" fontId="6" fillId="0" borderId="1" xfId="0" applyFont="1" applyBorder="1" applyAlignment="1" applyProtection="1">
      <alignment vertical="top"/>
    </xf>
    <xf numFmtId="0" fontId="28" fillId="0" borderId="0" xfId="0" applyFont="1" applyProtection="1">
      <alignment vertical="center"/>
    </xf>
    <xf numFmtId="0" fontId="11" fillId="2" borderId="2" xfId="0" applyFont="1" applyFill="1" applyBorder="1" applyAlignment="1" applyProtection="1">
      <alignment horizontal="distributed" vertical="center"/>
    </xf>
    <xf numFmtId="0" fontId="29" fillId="4" borderId="24" xfId="2" applyFont="1" applyFill="1" applyBorder="1" applyProtection="1">
      <alignment vertical="center"/>
    </xf>
    <xf numFmtId="0" fontId="29" fillId="4" borderId="25" xfId="0" applyFont="1" applyFill="1" applyBorder="1" applyProtection="1">
      <alignment vertical="center"/>
    </xf>
    <xf numFmtId="0" fontId="26" fillId="0" borderId="0" xfId="0" applyFont="1" applyAlignment="1" applyProtection="1">
      <alignment horizontal="left" vertical="center" wrapText="1"/>
    </xf>
    <xf numFmtId="0" fontId="11" fillId="0" borderId="0" xfId="0" applyFont="1" applyAlignment="1" applyProtection="1">
      <alignment horizontal="distributed" vertical="center"/>
    </xf>
    <xf numFmtId="0" fontId="9" fillId="0" borderId="0" xfId="0" applyFont="1" applyProtection="1">
      <alignment vertical="center"/>
    </xf>
    <xf numFmtId="0" fontId="22" fillId="0" borderId="0" xfId="0" applyFont="1" applyAlignment="1" applyProtection="1">
      <alignment horizontal="left" vertical="top"/>
    </xf>
    <xf numFmtId="0" fontId="10" fillId="0" borderId="0" xfId="0" applyFont="1" applyAlignment="1" applyProtection="1">
      <alignment horizontal="left" vertical="top" wrapText="1"/>
    </xf>
    <xf numFmtId="0" fontId="19" fillId="0" borderId="0" xfId="0" applyFont="1" applyProtection="1">
      <alignment vertical="center"/>
    </xf>
    <xf numFmtId="0" fontId="19" fillId="0" borderId="0" xfId="0" applyFont="1" applyAlignment="1" applyProtection="1">
      <alignment horizontal="center" vertical="center"/>
    </xf>
    <xf numFmtId="0" fontId="4" fillId="0" borderId="0" xfId="0" applyFont="1" applyAlignment="1" applyProtection="1">
      <alignment horizontal="distributed" vertical="center"/>
    </xf>
    <xf numFmtId="49" fontId="9" fillId="0" borderId="3" xfId="0" applyNumberFormat="1" applyFont="1" applyBorder="1" applyAlignment="1" applyProtection="1">
      <alignment vertical="center" wrapText="1"/>
    </xf>
    <xf numFmtId="49" fontId="4" fillId="0" borderId="4" xfId="0" applyNumberFormat="1" applyFont="1" applyBorder="1" applyProtection="1">
      <alignment vertical="center"/>
    </xf>
    <xf numFmtId="49" fontId="9" fillId="0" borderId="4" xfId="0" applyNumberFormat="1" applyFont="1" applyBorder="1" applyAlignment="1" applyProtection="1">
      <alignment vertical="center" wrapText="1"/>
    </xf>
    <xf numFmtId="0" fontId="11" fillId="2" borderId="11" xfId="0" applyFont="1" applyFill="1" applyBorder="1" applyAlignment="1" applyProtection="1">
      <alignment horizontal="center" vertical="center"/>
    </xf>
    <xf numFmtId="0" fontId="4" fillId="0" borderId="9"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Protection="1">
      <alignment vertical="center"/>
    </xf>
    <xf numFmtId="0" fontId="4" fillId="0" borderId="12" xfId="0" applyFont="1" applyBorder="1" applyAlignment="1" applyProtection="1">
      <alignment vertical="center" wrapText="1"/>
    </xf>
    <xf numFmtId="0" fontId="9"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vertical="top" wrapText="1"/>
    </xf>
    <xf numFmtId="0" fontId="4" fillId="0" borderId="5" xfId="0" applyFont="1" applyBorder="1" applyAlignment="1" applyProtection="1">
      <alignment horizontal="center" vertical="center"/>
    </xf>
    <xf numFmtId="0" fontId="4" fillId="0" borderId="0" xfId="0" applyFont="1" applyAlignment="1" applyProtection="1">
      <alignment vertical="top" wrapText="1"/>
    </xf>
    <xf numFmtId="0" fontId="19" fillId="0" borderId="0" xfId="0" applyFont="1" applyAlignment="1" applyProtection="1">
      <alignment horizontal="left" vertical="center" wrapText="1"/>
    </xf>
    <xf numFmtId="0" fontId="13" fillId="3" borderId="16" xfId="0" applyFont="1" applyFill="1" applyBorder="1" applyProtection="1">
      <alignment vertical="center"/>
    </xf>
    <xf numFmtId="0" fontId="14" fillId="3" borderId="18" xfId="0" applyFont="1" applyFill="1" applyBorder="1" applyProtection="1">
      <alignment vertical="center"/>
    </xf>
    <xf numFmtId="0" fontId="16" fillId="3" borderId="19" xfId="0" applyFont="1" applyFill="1" applyBorder="1" applyProtection="1">
      <alignment vertical="center"/>
    </xf>
    <xf numFmtId="0" fontId="17" fillId="3" borderId="0" xfId="0" applyFont="1" applyFill="1" applyProtection="1">
      <alignment vertical="center"/>
    </xf>
    <xf numFmtId="0" fontId="17" fillId="3" borderId="20" xfId="0" applyFont="1" applyFill="1" applyBorder="1" applyProtection="1">
      <alignment vertical="center"/>
    </xf>
    <xf numFmtId="0" fontId="18" fillId="3" borderId="19" xfId="0" applyFont="1" applyFill="1" applyBorder="1" applyProtection="1">
      <alignment vertical="center"/>
    </xf>
    <xf numFmtId="0" fontId="21" fillId="3" borderId="21" xfId="0" applyFont="1" applyFill="1" applyBorder="1" applyProtection="1">
      <alignment vertical="center"/>
    </xf>
    <xf numFmtId="0" fontId="17" fillId="3" borderId="22" xfId="0" applyFont="1" applyFill="1" applyBorder="1" applyProtection="1">
      <alignment vertical="center"/>
    </xf>
    <xf numFmtId="0" fontId="17" fillId="3" borderId="23" xfId="0" applyFont="1" applyFill="1" applyBorder="1" applyProtection="1">
      <alignment vertical="center"/>
    </xf>
    <xf numFmtId="0" fontId="4" fillId="0" borderId="13" xfId="0" applyFont="1" applyBorder="1" applyProtection="1">
      <alignment vertical="center"/>
    </xf>
    <xf numFmtId="0" fontId="41" fillId="0" borderId="24" xfId="0" applyFont="1" applyBorder="1" applyAlignment="1">
      <alignment horizontal="right" vertical="center"/>
    </xf>
    <xf numFmtId="0" fontId="40" fillId="0" borderId="0" xfId="0" applyFont="1" applyBorder="1">
      <alignment vertical="center"/>
    </xf>
    <xf numFmtId="0" fontId="41" fillId="0" borderId="25" xfId="0" applyFont="1" applyBorder="1" applyAlignment="1">
      <alignment horizontal="right" vertical="center" wrapText="1"/>
    </xf>
    <xf numFmtId="0" fontId="38" fillId="0" borderId="3" xfId="0" applyNumberFormat="1" applyFont="1" applyBorder="1">
      <alignment vertical="center"/>
    </xf>
    <xf numFmtId="0" fontId="38" fillId="0" borderId="3" xfId="0" applyNumberFormat="1" applyFont="1" applyBorder="1" applyAlignment="1">
      <alignment vertical="center" wrapText="1"/>
    </xf>
    <xf numFmtId="0" fontId="41" fillId="30" borderId="44" xfId="0" applyFont="1" applyFill="1" applyBorder="1" applyAlignment="1">
      <alignment horizontal="left" vertical="center" wrapText="1"/>
    </xf>
    <xf numFmtId="0" fontId="38" fillId="5" borderId="44" xfId="0" applyFont="1" applyFill="1" applyBorder="1" applyAlignment="1">
      <alignment vertical="center" wrapText="1"/>
    </xf>
    <xf numFmtId="0" fontId="41" fillId="30" borderId="47" xfId="0" applyFont="1" applyFill="1" applyBorder="1" applyAlignment="1">
      <alignment horizontal="left" vertical="center"/>
    </xf>
    <xf numFmtId="0" fontId="38" fillId="0" borderId="3" xfId="0" applyNumberFormat="1" applyFont="1" applyFill="1" applyBorder="1">
      <alignment vertical="center"/>
    </xf>
    <xf numFmtId="0" fontId="47" fillId="19" borderId="7" xfId="0" applyFont="1" applyFill="1" applyBorder="1" applyAlignment="1">
      <alignment vertical="center" wrapText="1"/>
    </xf>
    <xf numFmtId="0" fontId="60" fillId="0" borderId="0" xfId="0" applyFont="1" applyFill="1" applyBorder="1" applyAlignment="1">
      <alignment horizontal="left" vertical="center" wrapText="1"/>
    </xf>
    <xf numFmtId="49" fontId="41" fillId="10" borderId="51" xfId="0" applyNumberFormat="1" applyFont="1" applyFill="1" applyBorder="1" applyAlignment="1">
      <alignment horizontal="left" vertical="center"/>
    </xf>
    <xf numFmtId="0" fontId="32" fillId="0" borderId="55" xfId="0" applyFont="1" applyBorder="1" applyAlignment="1">
      <alignment horizontal="left"/>
    </xf>
    <xf numFmtId="0" fontId="32" fillId="0" borderId="47" xfId="0" applyFont="1" applyBorder="1" applyAlignment="1">
      <alignment horizontal="left"/>
    </xf>
    <xf numFmtId="0" fontId="41" fillId="25" borderId="56" xfId="0" applyFont="1" applyFill="1" applyBorder="1" applyAlignment="1">
      <alignment horizontal="left" vertical="center" wrapText="1"/>
    </xf>
    <xf numFmtId="0" fontId="46" fillId="16" borderId="7" xfId="0" applyFont="1" applyFill="1" applyBorder="1" applyAlignment="1">
      <alignment vertical="center" wrapText="1"/>
    </xf>
    <xf numFmtId="0" fontId="15" fillId="3" borderId="17" xfId="1" applyFont="1" applyFill="1" applyBorder="1" applyAlignment="1" applyProtection="1">
      <alignment vertical="center"/>
      <protection locked="0"/>
    </xf>
    <xf numFmtId="0" fontId="15" fillId="3" borderId="0" xfId="1" applyFont="1" applyFill="1" applyBorder="1" applyAlignment="1" applyProtection="1">
      <alignment horizontal="left" vertical="center"/>
      <protection locked="0"/>
    </xf>
    <xf numFmtId="0" fontId="14" fillId="3" borderId="20" xfId="0" applyFont="1" applyFill="1" applyBorder="1" applyProtection="1">
      <alignment vertical="center"/>
    </xf>
    <xf numFmtId="0" fontId="12" fillId="2" borderId="0" xfId="0" applyFont="1" applyFill="1">
      <alignment vertical="center"/>
    </xf>
    <xf numFmtId="0" fontId="4" fillId="2" borderId="0" xfId="0" applyFont="1" applyFill="1" applyAlignment="1" applyProtection="1">
      <alignment horizontal="center" vertical="center"/>
    </xf>
    <xf numFmtId="0" fontId="41" fillId="15" borderId="0" xfId="0" applyFont="1" applyFill="1" applyProtection="1">
      <alignment vertical="center"/>
      <protection locked="0"/>
    </xf>
    <xf numFmtId="0" fontId="41" fillId="15" borderId="46" xfId="0" applyFont="1" applyFill="1" applyBorder="1" applyAlignment="1" applyProtection="1">
      <alignment vertical="center" wrapText="1"/>
      <protection locked="0"/>
    </xf>
    <xf numFmtId="0" fontId="41" fillId="15" borderId="0" xfId="0" applyFont="1" applyFill="1">
      <alignment vertical="center"/>
    </xf>
    <xf numFmtId="0" fontId="61" fillId="15" borderId="46" xfId="0" applyFont="1" applyFill="1" applyBorder="1">
      <alignment vertical="center"/>
    </xf>
    <xf numFmtId="0" fontId="11" fillId="2" borderId="2" xfId="0" applyFont="1" applyFill="1" applyBorder="1" applyAlignment="1" applyProtection="1">
      <alignment horizontal="distributed" vertical="center"/>
    </xf>
    <xf numFmtId="0" fontId="10" fillId="0" borderId="0" xfId="0" applyFont="1" applyAlignment="1" applyProtection="1">
      <alignment horizontal="left" vertical="center" wrapText="1"/>
    </xf>
    <xf numFmtId="0" fontId="10" fillId="0" borderId="0" xfId="0" applyFont="1" applyAlignment="1" applyProtection="1">
      <alignment horizontal="left" vertical="top" wrapText="1"/>
    </xf>
    <xf numFmtId="0" fontId="11" fillId="0" borderId="0" xfId="0" applyFont="1" applyProtection="1">
      <alignment vertical="center"/>
    </xf>
    <xf numFmtId="0" fontId="4" fillId="0" borderId="5" xfId="0" applyFont="1" applyBorder="1" applyAlignment="1" applyProtection="1">
      <alignment horizontal="center" vertical="center"/>
    </xf>
    <xf numFmtId="0" fontId="15" fillId="3" borderId="0" xfId="1" applyFont="1" applyFill="1" applyBorder="1" applyAlignment="1" applyProtection="1">
      <alignment horizontal="left" vertical="center"/>
      <protection locked="0"/>
    </xf>
    <xf numFmtId="0" fontId="26" fillId="0" borderId="0" xfId="0" applyFont="1" applyAlignment="1" applyProtection="1">
      <alignment horizontal="left" vertical="center" wrapText="1"/>
    </xf>
    <xf numFmtId="0" fontId="62" fillId="0" borderId="0" xfId="0" applyFont="1">
      <alignment vertical="center"/>
    </xf>
    <xf numFmtId="0" fontId="41" fillId="15" borderId="47" xfId="0" applyFont="1" applyFill="1" applyBorder="1" applyAlignment="1">
      <alignment horizontal="left" vertical="center" wrapText="1"/>
    </xf>
    <xf numFmtId="0" fontId="63" fillId="0" borderId="0" xfId="0" applyFont="1" applyProtection="1">
      <alignment vertical="center"/>
    </xf>
    <xf numFmtId="0" fontId="63" fillId="0" borderId="5" xfId="0" applyFont="1" applyBorder="1" applyProtection="1">
      <alignment vertical="center"/>
    </xf>
    <xf numFmtId="0" fontId="63" fillId="0" borderId="8" xfId="0" applyFont="1" applyBorder="1" applyProtection="1">
      <alignment vertical="center"/>
    </xf>
    <xf numFmtId="49" fontId="41" fillId="0" borderId="44" xfId="0" applyNumberFormat="1" applyFont="1" applyBorder="1" applyAlignment="1">
      <alignment horizontal="left" vertical="center"/>
    </xf>
    <xf numFmtId="49" fontId="41" fillId="26" borderId="44" xfId="0" applyNumberFormat="1" applyFont="1" applyFill="1" applyBorder="1" applyAlignment="1">
      <alignment horizontal="left" vertical="center"/>
    </xf>
    <xf numFmtId="49" fontId="41" fillId="10" borderId="44" xfId="0" applyNumberFormat="1" applyFont="1" applyFill="1" applyBorder="1" applyProtection="1">
      <alignment vertical="center"/>
      <protection locked="0"/>
    </xf>
    <xf numFmtId="49" fontId="41" fillId="17" borderId="44" xfId="0" applyNumberFormat="1" applyFont="1" applyFill="1" applyBorder="1" applyProtection="1">
      <alignment vertical="center"/>
      <protection locked="0"/>
    </xf>
    <xf numFmtId="49" fontId="38" fillId="17" borderId="44" xfId="0" applyNumberFormat="1" applyFont="1" applyFill="1" applyBorder="1" applyAlignment="1">
      <alignment horizontal="left" vertical="center"/>
    </xf>
    <xf numFmtId="0" fontId="4" fillId="0" borderId="4" xfId="0" applyFont="1" applyBorder="1" applyAlignment="1" applyProtection="1">
      <alignment horizontal="center" vertical="center" wrapText="1"/>
    </xf>
    <xf numFmtId="0" fontId="11" fillId="2" borderId="2" xfId="0" applyFont="1" applyFill="1" applyBorder="1" applyAlignment="1" applyProtection="1">
      <alignment horizontal="distributed" vertical="center"/>
    </xf>
    <xf numFmtId="0" fontId="11" fillId="2" borderId="11" xfId="0" applyFont="1" applyFill="1" applyBorder="1" applyAlignment="1" applyProtection="1">
      <alignment horizontal="distributed" vertical="center"/>
    </xf>
    <xf numFmtId="0" fontId="34" fillId="0" borderId="0" xfId="0" applyFont="1" applyAlignment="1" applyProtection="1">
      <alignment horizontal="distributed" vertical="center"/>
    </xf>
    <xf numFmtId="49" fontId="30" fillId="0" borderId="3" xfId="0" applyNumberFormat="1" applyFont="1" applyBorder="1" applyAlignment="1" applyProtection="1">
      <alignment horizontal="center" vertical="center"/>
      <protection locked="0"/>
    </xf>
    <xf numFmtId="49" fontId="30" fillId="0" borderId="4" xfId="0" applyNumberFormat="1" applyFont="1" applyBorder="1" applyAlignment="1" applyProtection="1">
      <alignment horizontal="center" vertical="center"/>
      <protection locked="0"/>
    </xf>
    <xf numFmtId="49" fontId="30" fillId="0" borderId="5" xfId="0" applyNumberFormat="1" applyFont="1" applyBorder="1" applyAlignment="1" applyProtection="1">
      <alignment horizontal="center" vertical="center"/>
      <protection locked="0"/>
    </xf>
    <xf numFmtId="0" fontId="8" fillId="0" borderId="0" xfId="0" applyFont="1" applyAlignment="1" applyProtection="1">
      <alignment horizontal="left"/>
    </xf>
    <xf numFmtId="176" fontId="7" fillId="0" borderId="1" xfId="0" applyNumberFormat="1" applyFont="1" applyBorder="1" applyAlignment="1" applyProtection="1">
      <alignment horizontal="center" vertical="center"/>
    </xf>
    <xf numFmtId="177" fontId="7" fillId="0" borderId="1" xfId="0" applyNumberFormat="1" applyFont="1" applyBorder="1" applyAlignment="1" applyProtection="1">
      <alignment horizontal="right" vertical="center" shrinkToFit="1"/>
      <protection locked="0"/>
    </xf>
    <xf numFmtId="0" fontId="24" fillId="0" borderId="6" xfId="0" applyFont="1" applyBorder="1" applyAlignment="1" applyProtection="1">
      <alignment horizontal="left" vertical="center" wrapText="1"/>
    </xf>
    <xf numFmtId="0" fontId="24" fillId="0" borderId="0" xfId="0" applyFont="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0" xfId="0" applyFont="1" applyAlignment="1" applyProtection="1">
      <alignment horizontal="left" vertical="center" wrapText="1"/>
    </xf>
    <xf numFmtId="177" fontId="26" fillId="21" borderId="7" xfId="0" applyNumberFormat="1" applyFont="1" applyFill="1" applyBorder="1" applyAlignment="1" applyProtection="1">
      <alignment horizontal="center" vertical="center"/>
    </xf>
    <xf numFmtId="0" fontId="11" fillId="2" borderId="11" xfId="0" applyFont="1" applyFill="1" applyBorder="1" applyProtection="1">
      <alignment vertical="center"/>
    </xf>
    <xf numFmtId="0" fontId="4" fillId="0" borderId="4" xfId="0" applyFont="1" applyBorder="1" applyAlignment="1" applyProtection="1">
      <alignment horizontal="right" vertical="center" wrapText="1"/>
    </xf>
    <xf numFmtId="0" fontId="4" fillId="0" borderId="5" xfId="0" applyFont="1" applyBorder="1" applyAlignment="1" applyProtection="1">
      <alignment horizontal="right" vertical="center"/>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xf>
    <xf numFmtId="49" fontId="7" fillId="0" borderId="3"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0" fontId="20" fillId="0" borderId="0" xfId="0" applyFont="1" applyAlignment="1" applyProtection="1">
      <alignment horizontal="center" vertical="center" wrapText="1"/>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49" fontId="30" fillId="0" borderId="7" xfId="0" applyNumberFormat="1" applyFont="1" applyBorder="1" applyAlignment="1" applyProtection="1">
      <alignment horizontal="center" vertical="center"/>
      <protection locked="0"/>
    </xf>
    <xf numFmtId="0" fontId="11" fillId="2" borderId="9"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49" fontId="7" fillId="0" borderId="7"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30" fillId="0" borderId="12" xfId="0" applyNumberFormat="1" applyFont="1" applyBorder="1" applyAlignment="1" applyProtection="1">
      <alignment horizontal="center" vertical="center"/>
      <protection locked="0"/>
    </xf>
    <xf numFmtId="0" fontId="10" fillId="0" borderId="0" xfId="0" applyFont="1" applyAlignment="1" applyProtection="1">
      <alignment horizontal="left" vertical="center" wrapText="1"/>
    </xf>
    <xf numFmtId="0" fontId="11" fillId="0" borderId="0" xfId="0" applyFont="1" applyAlignment="1" applyProtection="1">
      <alignment horizontal="center" vertical="center"/>
    </xf>
    <xf numFmtId="0" fontId="11" fillId="2" borderId="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xf>
    <xf numFmtId="49" fontId="7" fillId="0" borderId="5"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xf>
    <xf numFmtId="49" fontId="7" fillId="0" borderId="2" xfId="0" applyNumberFormat="1" applyFont="1" applyBorder="1" applyAlignment="1" applyProtection="1">
      <alignment horizontal="center" vertical="center"/>
      <protection locked="0"/>
    </xf>
    <xf numFmtId="0" fontId="12" fillId="2" borderId="10"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0" borderId="6" xfId="0" applyFont="1" applyBorder="1" applyAlignment="1" applyProtection="1">
      <alignment horizontal="left" vertical="center"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0" borderId="6" xfId="0" applyFont="1" applyBorder="1" applyAlignment="1" applyProtection="1">
      <alignment horizontal="left" vertical="center" wrapText="1"/>
    </xf>
    <xf numFmtId="0" fontId="6" fillId="0" borderId="0" xfId="0" applyFont="1" applyAlignment="1" applyProtection="1">
      <alignment horizontal="left" vertical="center" wrapText="1"/>
    </xf>
    <xf numFmtId="0" fontId="10" fillId="0" borderId="6" xfId="0" applyFont="1" applyBorder="1" applyAlignment="1" applyProtection="1">
      <alignment horizontal="left" vertical="top" wrapText="1"/>
    </xf>
    <xf numFmtId="0" fontId="10" fillId="0" borderId="0" xfId="0" applyFont="1" applyAlignment="1" applyProtection="1">
      <alignment horizontal="left" vertical="top" wrapText="1"/>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0" fontId="11" fillId="0" borderId="0" xfId="0" applyFont="1" applyProtection="1">
      <alignment vertical="center"/>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2" borderId="2" xfId="0" applyFont="1" applyFill="1" applyBorder="1" applyAlignment="1" applyProtection="1">
      <alignment horizontal="distributed" vertical="center" wrapText="1"/>
    </xf>
    <xf numFmtId="0" fontId="11" fillId="2" borderId="14" xfId="0" applyFont="1" applyFill="1" applyBorder="1" applyAlignment="1" applyProtection="1">
      <alignment horizontal="distributed" vertical="center" wrapText="1"/>
    </xf>
    <xf numFmtId="0" fontId="11" fillId="2" borderId="11" xfId="0" applyFont="1" applyFill="1" applyBorder="1" applyAlignment="1" applyProtection="1">
      <alignment horizontal="distributed" vertical="center" wrapText="1"/>
    </xf>
    <xf numFmtId="0" fontId="11" fillId="2" borderId="3" xfId="0" applyFont="1" applyFill="1" applyBorder="1" applyAlignment="1" applyProtection="1">
      <alignment horizontal="distributed" vertical="center" wrapText="1"/>
    </xf>
    <xf numFmtId="0" fontId="12" fillId="2" borderId="4" xfId="0" applyFont="1" applyFill="1" applyBorder="1" applyProtection="1">
      <alignment vertical="center"/>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1" fillId="2" borderId="6" xfId="0" applyFont="1" applyFill="1" applyBorder="1" applyAlignment="1" applyProtection="1">
      <alignment horizontal="distributed" vertical="center"/>
    </xf>
    <xf numFmtId="0" fontId="11" fillId="2" borderId="14" xfId="0" applyFont="1" applyFill="1" applyBorder="1" applyAlignment="1" applyProtection="1">
      <alignment horizontal="distributed" vertical="center"/>
    </xf>
    <xf numFmtId="0" fontId="12" fillId="2" borderId="6" xfId="0" applyFont="1" applyFill="1" applyBorder="1" applyAlignment="1" applyProtection="1">
      <alignment horizontal="center" vertical="center"/>
    </xf>
    <xf numFmtId="0" fontId="12" fillId="2" borderId="0" xfId="0" applyFont="1" applyFill="1" applyAlignment="1" applyProtection="1">
      <alignment horizontal="center" vertical="center"/>
    </xf>
    <xf numFmtId="0" fontId="31" fillId="0" borderId="0" xfId="0" applyFont="1" applyAlignment="1" applyProtection="1">
      <alignment horizontal="left" vertical="center" wrapText="1"/>
    </xf>
    <xf numFmtId="49" fontId="7" fillId="0" borderId="3"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xf>
    <xf numFmtId="49" fontId="4" fillId="0" borderId="12"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49" fontId="7" fillId="0" borderId="3"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0" fontId="15" fillId="3" borderId="0" xfId="1" applyFont="1" applyFill="1" applyBorder="1" applyAlignment="1" applyProtection="1">
      <alignment horizontal="left" vertical="center"/>
      <protection locked="0"/>
    </xf>
    <xf numFmtId="0" fontId="26" fillId="0" borderId="0" xfId="0" applyFont="1" applyAlignment="1" applyProtection="1">
      <alignment horizontal="left" vertical="center" wrapText="1"/>
    </xf>
    <xf numFmtId="0" fontId="12" fillId="2" borderId="5" xfId="0" applyFont="1" applyFill="1" applyBorder="1" applyProtection="1">
      <alignment vertical="center"/>
    </xf>
    <xf numFmtId="0" fontId="11" fillId="2" borderId="10" xfId="0" applyFont="1" applyFill="1" applyBorder="1" applyAlignment="1" applyProtection="1">
      <alignment horizontal="distributed" vertical="center" wrapText="1"/>
    </xf>
    <xf numFmtId="0" fontId="12" fillId="2" borderId="8" xfId="0" applyFont="1" applyFill="1" applyBorder="1" applyProtection="1">
      <alignment vertical="center"/>
    </xf>
    <xf numFmtId="0" fontId="12" fillId="2" borderId="15" xfId="0" applyFont="1" applyFill="1" applyBorder="1" applyProtection="1">
      <alignment vertical="center"/>
    </xf>
    <xf numFmtId="0" fontId="42" fillId="8" borderId="27" xfId="0" applyFont="1" applyFill="1" applyBorder="1" applyAlignment="1">
      <alignment horizontal="center" vertical="center"/>
    </xf>
    <xf numFmtId="0" fontId="42" fillId="8" borderId="28" xfId="0" applyFont="1" applyFill="1" applyBorder="1" applyAlignment="1">
      <alignment horizontal="center" vertical="center"/>
    </xf>
    <xf numFmtId="0" fontId="42" fillId="8" borderId="29" xfId="0" applyFont="1" applyFill="1" applyBorder="1" applyAlignment="1">
      <alignment horizontal="center" vertical="center"/>
    </xf>
    <xf numFmtId="49" fontId="42" fillId="8" borderId="27" xfId="0" applyNumberFormat="1" applyFont="1" applyFill="1" applyBorder="1" applyAlignment="1">
      <alignment horizontal="center" vertical="center"/>
    </xf>
    <xf numFmtId="49" fontId="42" fillId="8" borderId="28" xfId="0" applyNumberFormat="1" applyFont="1" applyFill="1" applyBorder="1" applyAlignment="1">
      <alignment horizontal="center" vertical="center"/>
    </xf>
    <xf numFmtId="49" fontId="42" fillId="8" borderId="29" xfId="0" applyNumberFormat="1" applyFont="1" applyFill="1" applyBorder="1" applyAlignment="1">
      <alignment horizontal="center" vertical="center"/>
    </xf>
    <xf numFmtId="0" fontId="40" fillId="8" borderId="49" xfId="0" applyFont="1" applyFill="1" applyBorder="1" applyAlignment="1">
      <alignment horizontal="center" vertical="center"/>
    </xf>
    <xf numFmtId="0" fontId="40" fillId="8" borderId="50" xfId="0" applyFont="1" applyFill="1" applyBorder="1" applyAlignment="1">
      <alignment horizontal="center" vertical="center"/>
    </xf>
    <xf numFmtId="0" fontId="22" fillId="0" borderId="0" xfId="0" applyFont="1" applyAlignment="1">
      <alignment horizontal="left" vertical="center"/>
    </xf>
    <xf numFmtId="0" fontId="50" fillId="0" borderId="37" xfId="0" applyFont="1" applyBorder="1" applyAlignment="1">
      <alignment horizontal="center" vertical="center" wrapText="1"/>
    </xf>
    <xf numFmtId="0" fontId="50" fillId="0" borderId="38" xfId="0" applyFont="1" applyBorder="1" applyAlignment="1">
      <alignment horizontal="center" vertical="center" wrapText="1"/>
    </xf>
    <xf numFmtId="49" fontId="50" fillId="0" borderId="7" xfId="0" applyNumberFormat="1" applyFont="1" applyBorder="1" applyAlignment="1">
      <alignment horizontal="center" vertical="center"/>
    </xf>
    <xf numFmtId="0" fontId="50" fillId="0" borderId="33"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38" fillId="0" borderId="16" xfId="0" applyFont="1" applyBorder="1" applyAlignment="1">
      <alignment horizontal="left" vertical="top"/>
    </xf>
    <xf numFmtId="0" fontId="38" fillId="0" borderId="17" xfId="0" applyFont="1" applyBorder="1" applyAlignment="1">
      <alignment horizontal="left" vertical="top"/>
    </xf>
    <xf numFmtId="0" fontId="38" fillId="0" borderId="18" xfId="0" applyFont="1" applyBorder="1" applyAlignment="1">
      <alignment horizontal="left" vertical="top"/>
    </xf>
    <xf numFmtId="0" fontId="38" fillId="0" borderId="19" xfId="0" applyFont="1" applyBorder="1" applyAlignment="1">
      <alignment horizontal="left" vertical="top"/>
    </xf>
    <xf numFmtId="0" fontId="38" fillId="0" borderId="0" xfId="0" applyFont="1" applyAlignment="1">
      <alignment horizontal="left" vertical="top"/>
    </xf>
    <xf numFmtId="0" fontId="38" fillId="0" borderId="20" xfId="0" applyFont="1" applyBorder="1" applyAlignment="1">
      <alignment horizontal="left" vertical="top"/>
    </xf>
    <xf numFmtId="0" fontId="38" fillId="0" borderId="21" xfId="0" applyFont="1" applyBorder="1" applyAlignment="1">
      <alignment horizontal="left" vertical="top"/>
    </xf>
    <xf numFmtId="0" fontId="38" fillId="0" borderId="22" xfId="0" applyFont="1" applyBorder="1" applyAlignment="1">
      <alignment horizontal="left" vertical="top"/>
    </xf>
    <xf numFmtId="0" fontId="38" fillId="0" borderId="23" xfId="0" applyFont="1" applyBorder="1" applyAlignment="1">
      <alignment horizontal="left" vertical="top"/>
    </xf>
    <xf numFmtId="49" fontId="51" fillId="0" borderId="7" xfId="0" applyNumberFormat="1" applyFont="1" applyBorder="1" applyAlignment="1" applyProtection="1">
      <alignment horizontal="center" vertical="center"/>
      <protection locked="0"/>
    </xf>
    <xf numFmtId="49" fontId="51" fillId="0" borderId="3" xfId="0" applyNumberFormat="1" applyFont="1" applyBorder="1" applyAlignment="1" applyProtection="1">
      <alignment horizontal="center" vertical="center"/>
      <protection locked="0"/>
    </xf>
    <xf numFmtId="49" fontId="51" fillId="0" borderId="4" xfId="0" applyNumberFormat="1" applyFont="1" applyBorder="1" applyAlignment="1" applyProtection="1">
      <alignment horizontal="center" vertical="center"/>
      <protection locked="0"/>
    </xf>
    <xf numFmtId="49" fontId="51" fillId="0" borderId="5" xfId="0" applyNumberFormat="1" applyFont="1" applyBorder="1" applyAlignment="1" applyProtection="1">
      <alignment horizontal="center" vertical="center"/>
      <protection locked="0"/>
    </xf>
    <xf numFmtId="0" fontId="51" fillId="0" borderId="3"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5" xfId="0" applyFont="1" applyBorder="1" applyAlignment="1" applyProtection="1">
      <alignment horizontal="center" vertical="center"/>
      <protection locked="0"/>
    </xf>
    <xf numFmtId="49" fontId="64" fillId="0" borderId="3" xfId="0" applyNumberFormat="1" applyFont="1" applyFill="1" applyBorder="1" applyAlignment="1" applyProtection="1">
      <alignment horizontal="center" vertical="center"/>
      <protection locked="0"/>
    </xf>
    <xf numFmtId="49" fontId="64" fillId="0" borderId="4" xfId="0" applyNumberFormat="1" applyFont="1" applyFill="1" applyBorder="1" applyAlignment="1" applyProtection="1">
      <alignment horizontal="center" vertical="center"/>
      <protection locked="0"/>
    </xf>
    <xf numFmtId="49" fontId="64" fillId="0" borderId="5" xfId="0" applyNumberFormat="1" applyFont="1" applyFill="1" applyBorder="1" applyAlignment="1" applyProtection="1">
      <alignment horizontal="center" vertical="center"/>
      <protection locked="0"/>
    </xf>
    <xf numFmtId="49" fontId="64" fillId="0" borderId="7"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wrapText="1"/>
      <protection locked="0"/>
    </xf>
    <xf numFmtId="49" fontId="64" fillId="0" borderId="7" xfId="0" applyNumberFormat="1" applyFont="1" applyBorder="1" applyAlignment="1" applyProtection="1">
      <alignment horizontal="center" vertical="center" wrapText="1"/>
      <protection locked="0"/>
    </xf>
    <xf numFmtId="49" fontId="51" fillId="0" borderId="1" xfId="0" applyNumberFormat="1" applyFont="1" applyBorder="1" applyAlignment="1" applyProtection="1">
      <alignment horizontal="center" vertical="center"/>
      <protection locked="0"/>
    </xf>
    <xf numFmtId="49" fontId="51" fillId="0" borderId="12" xfId="0" applyNumberFormat="1" applyFont="1" applyBorder="1" applyAlignment="1" applyProtection="1">
      <alignment horizontal="center" vertical="center"/>
      <protection locked="0"/>
    </xf>
    <xf numFmtId="49" fontId="64" fillId="0" borderId="2" xfId="0" applyNumberFormat="1" applyFont="1" applyBorder="1" applyAlignment="1" applyProtection="1">
      <alignment horizontal="center" vertical="center"/>
      <protection locked="0"/>
    </xf>
    <xf numFmtId="49" fontId="64" fillId="0" borderId="3"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protection locked="0"/>
    </xf>
    <xf numFmtId="49" fontId="64" fillId="0" borderId="9" xfId="0" applyNumberFormat="1" applyFont="1" applyFill="1" applyBorder="1" applyAlignment="1" applyProtection="1">
      <alignment horizontal="center" vertical="center"/>
      <protection locked="0"/>
    </xf>
    <xf numFmtId="49" fontId="64" fillId="0" borderId="1" xfId="0" applyNumberFormat="1" applyFont="1" applyFill="1" applyBorder="1" applyAlignment="1" applyProtection="1">
      <alignment horizontal="center" vertical="center"/>
      <protection locked="0"/>
    </xf>
    <xf numFmtId="49" fontId="64" fillId="0" borderId="12" xfId="0" applyNumberFormat="1" applyFont="1" applyFill="1" applyBorder="1" applyAlignment="1" applyProtection="1">
      <alignment horizontal="center" vertical="center"/>
      <protection locked="0"/>
    </xf>
    <xf numFmtId="49" fontId="64" fillId="0" borderId="3" xfId="0" applyNumberFormat="1" applyFont="1" applyBorder="1" applyAlignment="1" applyProtection="1">
      <alignment horizontal="center" vertical="center" wrapText="1"/>
      <protection locked="0"/>
    </xf>
    <xf numFmtId="49" fontId="64" fillId="0" borderId="4" xfId="0" applyNumberFormat="1" applyFont="1" applyBorder="1" applyAlignment="1" applyProtection="1">
      <alignment horizontal="center" vertical="center" wrapText="1"/>
      <protection locked="0"/>
    </xf>
    <xf numFmtId="0" fontId="63" fillId="0" borderId="3" xfId="0" applyFont="1" applyBorder="1" applyAlignment="1" applyProtection="1">
      <alignment horizontal="center" vertical="center"/>
      <protection locked="0"/>
    </xf>
    <xf numFmtId="0" fontId="63" fillId="0" borderId="4" xfId="0" applyFont="1" applyBorder="1" applyAlignment="1" applyProtection="1">
      <alignment horizontal="center" vertical="center"/>
      <protection locked="0"/>
    </xf>
    <xf numFmtId="0" fontId="63"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49" fontId="63" fillId="0" borderId="3" xfId="0" applyNumberFormat="1" applyFont="1" applyBorder="1" applyAlignment="1" applyProtection="1">
      <alignment horizontal="center" vertical="center"/>
      <protection locked="0"/>
    </xf>
    <xf numFmtId="49" fontId="63" fillId="0" borderId="5" xfId="0" applyNumberFormat="1" applyFont="1" applyBorder="1" applyAlignment="1" applyProtection="1">
      <alignment horizontal="center" vertical="center"/>
      <protection locked="0"/>
    </xf>
    <xf numFmtId="49" fontId="63" fillId="0" borderId="12" xfId="0" applyNumberFormat="1" applyFont="1" applyBorder="1" applyAlignment="1" applyProtection="1">
      <alignment horizontal="center" vertical="center"/>
      <protection locked="0"/>
    </xf>
    <xf numFmtId="0" fontId="9" fillId="13" borderId="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42"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22"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4" xfId="0" applyFont="1" applyFill="1" applyBorder="1" applyAlignment="1">
      <alignment horizontal="center" vertical="center" wrapText="1"/>
    </xf>
  </cellXfs>
  <cellStyles count="3">
    <cellStyle name="ハイパーリンク" xfId="1" builtinId="8"/>
    <cellStyle name="標準" xfId="0" builtinId="0"/>
    <cellStyle name="標準 2" xfId="2" xr:uid="{987CE458-8935-485E-AAC9-C39FC5BA9300}"/>
  </cellStyles>
  <dxfs count="51">
    <dxf>
      <fill>
        <patternFill patternType="solid">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
      <fill>
        <patternFill>
          <bgColor theme="0" tint="-0.24994659260841701"/>
        </patternFill>
      </fill>
    </dxf>
    <dxf>
      <font>
        <color auto="1"/>
      </font>
      <fill>
        <patternFill>
          <bgColor rgb="FFFF0000"/>
        </patternFill>
      </fill>
    </dxf>
    <dxf>
      <fill>
        <patternFill>
          <bgColor rgb="FFFF0000"/>
        </patternFill>
      </fill>
    </dxf>
    <dxf>
      <font>
        <b/>
        <i val="0"/>
      </font>
      <fill>
        <patternFill>
          <bgColor rgb="FFFF0000"/>
        </patternFill>
      </fill>
    </dxf>
    <dxf>
      <fill>
        <patternFill>
          <bgColor rgb="FF00B050"/>
        </patternFill>
      </fill>
    </dxf>
    <dxf>
      <fill>
        <patternFill>
          <bgColor rgb="FF00B050"/>
        </patternFill>
      </fill>
    </dxf>
    <dxf>
      <fill>
        <patternFill>
          <bgColor rgb="FFFFFF00"/>
        </patternFill>
      </fill>
    </dxf>
    <dxf>
      <font>
        <color rgb="FFFF0000"/>
      </font>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rgb="FFFF0000"/>
        </patternFill>
      </fill>
    </dxf>
    <dxf>
      <font>
        <color auto="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依頼書!$AF$21" lockText="1" noThreeD="1"/>
</file>

<file path=xl/ctrlProps/ctrlProp10.xml><?xml version="1.0" encoding="utf-8"?>
<formControlPr xmlns="http://schemas.microsoft.com/office/spreadsheetml/2009/9/main" objectType="CheckBox" fmlaLink="$AF$33" lockText="1" noThreeD="1"/>
</file>

<file path=xl/ctrlProps/ctrlProp100.xml><?xml version="1.0" encoding="utf-8"?>
<formControlPr xmlns="http://schemas.microsoft.com/office/spreadsheetml/2009/9/main" objectType="CheckBox" fmlaLink="記入例【学外者】!$AG$27" lockText="1" noThreeD="1"/>
</file>

<file path=xl/ctrlProps/ctrlProp101.xml><?xml version="1.0" encoding="utf-8"?>
<formControlPr xmlns="http://schemas.microsoft.com/office/spreadsheetml/2009/9/main" objectType="CheckBox" fmlaLink="記入例【学外者】!$AH$27" lockText="1" noThreeD="1"/>
</file>

<file path=xl/ctrlProps/ctrlProp102.xml><?xml version="1.0" encoding="utf-8"?>
<formControlPr xmlns="http://schemas.microsoft.com/office/spreadsheetml/2009/9/main" objectType="CheckBox" fmlaLink="記入例【学外者】!$AI$27" lockText="1" noThreeD="1"/>
</file>

<file path=xl/ctrlProps/ctrlProp103.xml><?xml version="1.0" encoding="utf-8"?>
<formControlPr xmlns="http://schemas.microsoft.com/office/spreadsheetml/2009/9/main" objectType="CheckBox" checked="Checked" fmlaLink="記入例【学外者】!$AF$42" lockText="1" noThreeD="1"/>
</file>

<file path=xl/ctrlProps/ctrlProp104.xml><?xml version="1.0" encoding="utf-8"?>
<formControlPr xmlns="http://schemas.microsoft.com/office/spreadsheetml/2009/9/main" objectType="CheckBox" fmlaLink="記入例【学外者】!$AG$42" lockText="1" noThreeD="1"/>
</file>

<file path=xl/ctrlProps/ctrlProp105.xml><?xml version="1.0" encoding="utf-8"?>
<formControlPr xmlns="http://schemas.microsoft.com/office/spreadsheetml/2009/9/main" objectType="CheckBox" fmlaLink="記入例【学外者】!$AH$42" lockText="1" noThreeD="1"/>
</file>

<file path=xl/ctrlProps/ctrlProp106.xml><?xml version="1.0" encoding="utf-8"?>
<formControlPr xmlns="http://schemas.microsoft.com/office/spreadsheetml/2009/9/main" objectType="CheckBox" fmlaLink="記入例【学外者】!$AJ$27" lockText="1" noThreeD="1"/>
</file>

<file path=xl/ctrlProps/ctrlProp107.xml><?xml version="1.0" encoding="utf-8"?>
<formControlPr xmlns="http://schemas.microsoft.com/office/spreadsheetml/2009/9/main" objectType="CheckBox" checked="Checked" fmlaLink="$AF$4" lockText="1" noThreeD="1"/>
</file>

<file path=xl/ctrlProps/ctrlProp108.xml><?xml version="1.0" encoding="utf-8"?>
<formControlPr xmlns="http://schemas.microsoft.com/office/spreadsheetml/2009/9/main" objectType="CheckBox" fmlaLink="記入例【学外者】!$AF$10" lockText="1" noThreeD="1"/>
</file>

<file path=xl/ctrlProps/ctrlProp109.xml><?xml version="1.0" encoding="utf-8"?>
<formControlPr xmlns="http://schemas.microsoft.com/office/spreadsheetml/2009/9/main" objectType="CheckBox" fmlaLink="記入例【学外者】!$AG$10" lockText="1" noThreeD="1"/>
</file>

<file path=xl/ctrlProps/ctrlProp11.xml><?xml version="1.0" encoding="utf-8"?>
<formControlPr xmlns="http://schemas.microsoft.com/office/spreadsheetml/2009/9/main" objectType="CheckBox" fmlaLink="$AG$33" lockText="1" noThreeD="1"/>
</file>

<file path=xl/ctrlProps/ctrlProp110.xml><?xml version="1.0" encoding="utf-8"?>
<formControlPr xmlns="http://schemas.microsoft.com/office/spreadsheetml/2009/9/main" objectType="CheckBox" fmlaLink="記入例【学外者】!$AH$10" lockText="1" noThreeD="1"/>
</file>

<file path=xl/ctrlProps/ctrlProp111.xml><?xml version="1.0" encoding="utf-8"?>
<formControlPr xmlns="http://schemas.microsoft.com/office/spreadsheetml/2009/9/main" objectType="CheckBox" fmlaLink="記入例【学外者】!$AK$10" lockText="1" noThreeD="1"/>
</file>

<file path=xl/ctrlProps/ctrlProp112.xml><?xml version="1.0" encoding="utf-8"?>
<formControlPr xmlns="http://schemas.microsoft.com/office/spreadsheetml/2009/9/main" objectType="CheckBox" checked="Checked" fmlaLink="記入例【学外者】!$AJ$10" lockText="1" noThreeD="1"/>
</file>

<file path=xl/ctrlProps/ctrlProp113.xml><?xml version="1.0" encoding="utf-8"?>
<formControlPr xmlns="http://schemas.microsoft.com/office/spreadsheetml/2009/9/main" objectType="CheckBox" fmlaLink="$AF$33" lockText="1" noThreeD="1"/>
</file>

<file path=xl/ctrlProps/ctrlProp114.xml><?xml version="1.0" encoding="utf-8"?>
<formControlPr xmlns="http://schemas.microsoft.com/office/spreadsheetml/2009/9/main" objectType="CheckBox" fmlaLink="$AG$33" lockText="1" noThreeD="1"/>
</file>

<file path=xl/ctrlProps/ctrlProp115.xml><?xml version="1.0" encoding="utf-8"?>
<formControlPr xmlns="http://schemas.microsoft.com/office/spreadsheetml/2009/9/main" objectType="CheckBox" fmlaLink="$AH$33" lockText="1" noThreeD="1"/>
</file>

<file path=xl/ctrlProps/ctrlProp116.xml><?xml version="1.0" encoding="utf-8"?>
<formControlPr xmlns="http://schemas.microsoft.com/office/spreadsheetml/2009/9/main" objectType="CheckBox" fmlaLink="記入例【学外者】!$AF$36" lockText="1" noThreeD="1"/>
</file>

<file path=xl/ctrlProps/ctrlProp117.xml><?xml version="1.0" encoding="utf-8"?>
<formControlPr xmlns="http://schemas.microsoft.com/office/spreadsheetml/2009/9/main" objectType="CheckBox" fmlaLink="記入例【学外者】!$AG$36" lockText="1" noThreeD="1"/>
</file>

<file path=xl/ctrlProps/ctrlProp118.xml><?xml version="1.0" encoding="utf-8"?>
<formControlPr xmlns="http://schemas.microsoft.com/office/spreadsheetml/2009/9/main" objectType="CheckBox" fmlaLink="$AG$4" lockText="1" noThreeD="1"/>
</file>

<file path=xl/ctrlProps/ctrlProp119.xml><?xml version="1.0" encoding="utf-8"?>
<formControlPr xmlns="http://schemas.microsoft.com/office/spreadsheetml/2009/9/main" objectType="CheckBox" fmlaLink="記入例【学外者】!$AL$10" lockText="1" noThreeD="1"/>
</file>

<file path=xl/ctrlProps/ctrlProp12.xml><?xml version="1.0" encoding="utf-8"?>
<formControlPr xmlns="http://schemas.microsoft.com/office/spreadsheetml/2009/9/main" objectType="CheckBox" fmlaLink="$AH$33" lockText="1" noThreeD="1"/>
</file>

<file path=xl/ctrlProps/ctrlProp120.xml><?xml version="1.0" encoding="utf-8"?>
<formControlPr xmlns="http://schemas.microsoft.com/office/spreadsheetml/2009/9/main" objectType="CheckBox" fmlaLink="$AF$30" lockText="1" noThreeD="1"/>
</file>

<file path=xl/ctrlProps/ctrlProp121.xml><?xml version="1.0" encoding="utf-8"?>
<formControlPr xmlns="http://schemas.microsoft.com/office/spreadsheetml/2009/9/main" objectType="CheckBox" fmlaLink="$AG$30" lockText="1" noThreeD="1"/>
</file>

<file path=xl/ctrlProps/ctrlProp122.xml><?xml version="1.0" encoding="utf-8"?>
<formControlPr xmlns="http://schemas.microsoft.com/office/spreadsheetml/2009/9/main" objectType="CheckBox" fmlaLink="$AF$7" lockText="1" noThreeD="1"/>
</file>

<file path=xl/ctrlProps/ctrlProp123.xml><?xml version="1.0" encoding="utf-8"?>
<formControlPr xmlns="http://schemas.microsoft.com/office/spreadsheetml/2009/9/main" objectType="CheckBox" fmlaLink="$AG$7" lockText="1" noThreeD="1"/>
</file>

<file path=xl/ctrlProps/ctrlProp124.xml><?xml version="1.0" encoding="utf-8"?>
<formControlPr xmlns="http://schemas.microsoft.com/office/spreadsheetml/2009/9/main" objectType="CheckBox" checked="Checked" fmlaLink="記入例【学外者】!$AF$18" lockText="1" noThreeD="1"/>
</file>

<file path=xl/ctrlProps/ctrlProp125.xml><?xml version="1.0" encoding="utf-8"?>
<formControlPr xmlns="http://schemas.microsoft.com/office/spreadsheetml/2009/9/main" objectType="CheckBox" fmlaLink="記入例【学外者】!$AG$18" lockText="1" noThreeD="1"/>
</file>

<file path=xl/ctrlProps/ctrlProp126.xml><?xml version="1.0" encoding="utf-8"?>
<formControlPr xmlns="http://schemas.microsoft.com/office/spreadsheetml/2009/9/main" objectType="CheckBox" fmlaLink="$AF$24" lockText="1" noThreeD="1"/>
</file>

<file path=xl/ctrlProps/ctrlProp127.xml><?xml version="1.0" encoding="utf-8"?>
<formControlPr xmlns="http://schemas.microsoft.com/office/spreadsheetml/2009/9/main" objectType="CheckBox" checked="Checked" fmlaLink="$AG$24" lockText="1" noThreeD="1"/>
</file>

<file path=xl/ctrlProps/ctrlProp128.xml><?xml version="1.0" encoding="utf-8"?>
<formControlPr xmlns="http://schemas.microsoft.com/office/spreadsheetml/2009/9/main" objectType="CheckBox" fmlaLink="$AH$24" lockText="1" noThreeD="1"/>
</file>

<file path=xl/ctrlProps/ctrlProp129.xml><?xml version="1.0" encoding="utf-8"?>
<formControlPr xmlns="http://schemas.microsoft.com/office/spreadsheetml/2009/9/main" objectType="CheckBox" checked="Checked" fmlaLink="記入例【受領代理人】!$AF$21" lockText="1" noThreeD="1"/>
</file>

<file path=xl/ctrlProps/ctrlProp13.xml><?xml version="1.0" encoding="utf-8"?>
<formControlPr xmlns="http://schemas.microsoft.com/office/spreadsheetml/2009/9/main" objectType="CheckBox" fmlaLink="依頼書!$AF$18" lockText="1" noThreeD="1"/>
</file>

<file path=xl/ctrlProps/ctrlProp130.xml><?xml version="1.0" encoding="utf-8"?>
<formControlPr xmlns="http://schemas.microsoft.com/office/spreadsheetml/2009/9/main" objectType="CheckBox" fmlaLink="記入例【受領代理人】!$AG$21" lockText="1" noThreeD="1"/>
</file>

<file path=xl/ctrlProps/ctrlProp131.xml><?xml version="1.0" encoding="utf-8"?>
<formControlPr xmlns="http://schemas.microsoft.com/office/spreadsheetml/2009/9/main" objectType="CheckBox" fmlaLink="記入例【受領代理人】!$AF$27" lockText="1" noThreeD="1"/>
</file>

<file path=xl/ctrlProps/ctrlProp132.xml><?xml version="1.0" encoding="utf-8"?>
<formControlPr xmlns="http://schemas.microsoft.com/office/spreadsheetml/2009/9/main" objectType="CheckBox" fmlaLink="記入例【受領代理人】!$AG$27" lockText="1" noThreeD="1"/>
</file>

<file path=xl/ctrlProps/ctrlProp133.xml><?xml version="1.0" encoding="utf-8"?>
<formControlPr xmlns="http://schemas.microsoft.com/office/spreadsheetml/2009/9/main" objectType="CheckBox" fmlaLink="記入例【受領代理人】!$AH$27" lockText="1" noThreeD="1"/>
</file>

<file path=xl/ctrlProps/ctrlProp134.xml><?xml version="1.0" encoding="utf-8"?>
<formControlPr xmlns="http://schemas.microsoft.com/office/spreadsheetml/2009/9/main" objectType="CheckBox" fmlaLink="記入例【受領代理人】!$AI$27" lockText="1" noThreeD="1"/>
</file>

<file path=xl/ctrlProps/ctrlProp135.xml><?xml version="1.0" encoding="utf-8"?>
<formControlPr xmlns="http://schemas.microsoft.com/office/spreadsheetml/2009/9/main" objectType="CheckBox" checked="Checked" fmlaLink="記入例【受領代理人】!$AF$42" lockText="1" noThreeD="1"/>
</file>

<file path=xl/ctrlProps/ctrlProp136.xml><?xml version="1.0" encoding="utf-8"?>
<formControlPr xmlns="http://schemas.microsoft.com/office/spreadsheetml/2009/9/main" objectType="CheckBox" fmlaLink="記入例【受領代理人】!$AG$42" lockText="1" noThreeD="1"/>
</file>

<file path=xl/ctrlProps/ctrlProp137.xml><?xml version="1.0" encoding="utf-8"?>
<formControlPr xmlns="http://schemas.microsoft.com/office/spreadsheetml/2009/9/main" objectType="CheckBox" fmlaLink="記入例【受領代理人】!$AH$42" lockText="1" noThreeD="1"/>
</file>

<file path=xl/ctrlProps/ctrlProp138.xml><?xml version="1.0" encoding="utf-8"?>
<formControlPr xmlns="http://schemas.microsoft.com/office/spreadsheetml/2009/9/main" objectType="CheckBox" fmlaLink="記入例【受領代理人】!$AJ$27" lockText="1" noThreeD="1"/>
</file>

<file path=xl/ctrlProps/ctrlProp139.xml><?xml version="1.0" encoding="utf-8"?>
<formControlPr xmlns="http://schemas.microsoft.com/office/spreadsheetml/2009/9/main" objectType="CheckBox" checked="Checked" fmlaLink="$AF$4" lockText="1" noThreeD="1"/>
</file>

<file path=xl/ctrlProps/ctrlProp14.xml><?xml version="1.0" encoding="utf-8"?>
<formControlPr xmlns="http://schemas.microsoft.com/office/spreadsheetml/2009/9/main" objectType="CheckBox" fmlaLink="$AG$4" lockText="1" noThreeD="1"/>
</file>

<file path=xl/ctrlProps/ctrlProp140.xml><?xml version="1.0" encoding="utf-8"?>
<formControlPr xmlns="http://schemas.microsoft.com/office/spreadsheetml/2009/9/main" objectType="CheckBox" fmlaLink="記入例【受領代理人】!$AF$10" lockText="1" noThreeD="1"/>
</file>

<file path=xl/ctrlProps/ctrlProp141.xml><?xml version="1.0" encoding="utf-8"?>
<formControlPr xmlns="http://schemas.microsoft.com/office/spreadsheetml/2009/9/main" objectType="CheckBox" fmlaLink="記入例【受領代理人】!$AG$10" lockText="1" noThreeD="1"/>
</file>

<file path=xl/ctrlProps/ctrlProp142.xml><?xml version="1.0" encoding="utf-8"?>
<formControlPr xmlns="http://schemas.microsoft.com/office/spreadsheetml/2009/9/main" objectType="CheckBox" fmlaLink="記入例【受領代理人】!$AH$10" lockText="1" noThreeD="1"/>
</file>

<file path=xl/ctrlProps/ctrlProp143.xml><?xml version="1.0" encoding="utf-8"?>
<formControlPr xmlns="http://schemas.microsoft.com/office/spreadsheetml/2009/9/main" objectType="CheckBox" checked="Checked" fmlaLink="記入例【受領代理人】!$AK$10" lockText="1" noThreeD="1"/>
</file>

<file path=xl/ctrlProps/ctrlProp144.xml><?xml version="1.0" encoding="utf-8"?>
<formControlPr xmlns="http://schemas.microsoft.com/office/spreadsheetml/2009/9/main" objectType="CheckBox" fmlaLink="記入例【受領代理人】!$AJ$10" lockText="1" noThreeD="1"/>
</file>

<file path=xl/ctrlProps/ctrlProp145.xml><?xml version="1.0" encoding="utf-8"?>
<formControlPr xmlns="http://schemas.microsoft.com/office/spreadsheetml/2009/9/main" objectType="CheckBox" fmlaLink="$AF$33" lockText="1" noThreeD="1"/>
</file>

<file path=xl/ctrlProps/ctrlProp146.xml><?xml version="1.0" encoding="utf-8"?>
<formControlPr xmlns="http://schemas.microsoft.com/office/spreadsheetml/2009/9/main" objectType="CheckBox" fmlaLink="$AG$33" lockText="1" noThreeD="1"/>
</file>

<file path=xl/ctrlProps/ctrlProp147.xml><?xml version="1.0" encoding="utf-8"?>
<formControlPr xmlns="http://schemas.microsoft.com/office/spreadsheetml/2009/9/main" objectType="CheckBox" fmlaLink="$AH$33" lockText="1" noThreeD="1"/>
</file>

<file path=xl/ctrlProps/ctrlProp148.xml><?xml version="1.0" encoding="utf-8"?>
<formControlPr xmlns="http://schemas.microsoft.com/office/spreadsheetml/2009/9/main" objectType="CheckBox" fmlaLink="記入例【受領代理人】!$AF$36" lockText="1" noThreeD="1"/>
</file>

<file path=xl/ctrlProps/ctrlProp149.xml><?xml version="1.0" encoding="utf-8"?>
<formControlPr xmlns="http://schemas.microsoft.com/office/spreadsheetml/2009/9/main" objectType="CheckBox" fmlaLink="記入例【受領代理人】!$AG$36" lockText="1" noThreeD="1"/>
</file>

<file path=xl/ctrlProps/ctrlProp15.xml><?xml version="1.0" encoding="utf-8"?>
<formControlPr xmlns="http://schemas.microsoft.com/office/spreadsheetml/2009/9/main" objectType="CheckBox" fmlaLink="依頼書!$AG$18" lockText="1" noThreeD="1"/>
</file>

<file path=xl/ctrlProps/ctrlProp150.xml><?xml version="1.0" encoding="utf-8"?>
<formControlPr xmlns="http://schemas.microsoft.com/office/spreadsheetml/2009/9/main" objectType="CheckBox" checked="Checked" fmlaLink="記入例【受領代理人】!$AF$18" lockText="1" noThreeD="1"/>
</file>

<file path=xl/ctrlProps/ctrlProp151.xml><?xml version="1.0" encoding="utf-8"?>
<formControlPr xmlns="http://schemas.microsoft.com/office/spreadsheetml/2009/9/main" objectType="CheckBox" fmlaLink="$AG$4" lockText="1" noThreeD="1"/>
</file>

<file path=xl/ctrlProps/ctrlProp152.xml><?xml version="1.0" encoding="utf-8"?>
<formControlPr xmlns="http://schemas.microsoft.com/office/spreadsheetml/2009/9/main" objectType="CheckBox" fmlaLink="記入例【受領代理人】!$AL$10" lockText="1" noThreeD="1"/>
</file>

<file path=xl/ctrlProps/ctrlProp153.xml><?xml version="1.0" encoding="utf-8"?>
<formControlPr xmlns="http://schemas.microsoft.com/office/spreadsheetml/2009/9/main" objectType="CheckBox" fmlaLink="記入例【受領代理人】!$AG$18" lockText="1" noThreeD="1"/>
</file>

<file path=xl/ctrlProps/ctrlProp154.xml><?xml version="1.0" encoding="utf-8"?>
<formControlPr xmlns="http://schemas.microsoft.com/office/spreadsheetml/2009/9/main" objectType="CheckBox" fmlaLink="$AF$24" lockText="1" noThreeD="1"/>
</file>

<file path=xl/ctrlProps/ctrlProp155.xml><?xml version="1.0" encoding="utf-8"?>
<formControlPr xmlns="http://schemas.microsoft.com/office/spreadsheetml/2009/9/main" objectType="CheckBox" checked="Checked" fmlaLink="$AG$24" lockText="1" noThreeD="1"/>
</file>

<file path=xl/ctrlProps/ctrlProp156.xml><?xml version="1.0" encoding="utf-8"?>
<formControlPr xmlns="http://schemas.microsoft.com/office/spreadsheetml/2009/9/main" objectType="CheckBox" fmlaLink="$AH$24" lockText="1" noThreeD="1"/>
</file>

<file path=xl/ctrlProps/ctrlProp157.xml><?xml version="1.0" encoding="utf-8"?>
<formControlPr xmlns="http://schemas.microsoft.com/office/spreadsheetml/2009/9/main" objectType="CheckBox" fmlaLink="$AF$30" lockText="1" noThreeD="1"/>
</file>

<file path=xl/ctrlProps/ctrlProp158.xml><?xml version="1.0" encoding="utf-8"?>
<formControlPr xmlns="http://schemas.microsoft.com/office/spreadsheetml/2009/9/main" objectType="CheckBox" fmlaLink="$AG$30" lockText="1" noThreeD="1"/>
</file>

<file path=xl/ctrlProps/ctrlProp159.xml><?xml version="1.0" encoding="utf-8"?>
<formControlPr xmlns="http://schemas.microsoft.com/office/spreadsheetml/2009/9/main" objectType="CheckBox" fmlaLink="$AF$7" lockText="1" noThreeD="1"/>
</file>

<file path=xl/ctrlProps/ctrlProp16.xml><?xml version="1.0" encoding="utf-8"?>
<formControlPr xmlns="http://schemas.microsoft.com/office/spreadsheetml/2009/9/main" objectType="CheckBox" fmlaLink="$AF$24" lockText="1" noThreeD="1"/>
</file>

<file path=xl/ctrlProps/ctrlProp160.xml><?xml version="1.0" encoding="utf-8"?>
<formControlPr xmlns="http://schemas.microsoft.com/office/spreadsheetml/2009/9/main" objectType="CheckBox" fmlaLink="$AG$7" lockText="1" noThreeD="1"/>
</file>

<file path=xl/ctrlProps/ctrlProp161.xml><?xml version="1.0" encoding="utf-8"?>
<formControlPr xmlns="http://schemas.microsoft.com/office/spreadsheetml/2009/9/main" objectType="CheckBox" checked="Checked" fmlaLink="'記入例【企業、団体等】'!$AF$21" lockText="1" noThreeD="1"/>
</file>

<file path=xl/ctrlProps/ctrlProp162.xml><?xml version="1.0" encoding="utf-8"?>
<formControlPr xmlns="http://schemas.microsoft.com/office/spreadsheetml/2009/9/main" objectType="CheckBox" fmlaLink="'記入例【企業、団体等】'!$AG$21" lockText="1" noThreeD="1"/>
</file>

<file path=xl/ctrlProps/ctrlProp163.xml><?xml version="1.0" encoding="utf-8"?>
<formControlPr xmlns="http://schemas.microsoft.com/office/spreadsheetml/2009/9/main" objectType="CheckBox" fmlaLink="'記入例【企業、団体等】'!$AF$27" lockText="1" noThreeD="1"/>
</file>

<file path=xl/ctrlProps/ctrlProp164.xml><?xml version="1.0" encoding="utf-8"?>
<formControlPr xmlns="http://schemas.microsoft.com/office/spreadsheetml/2009/9/main" objectType="CheckBox" checked="Checked" fmlaLink="'記入例【企業、団体等】'!$AG$27" lockText="1" noThreeD="1"/>
</file>

<file path=xl/ctrlProps/ctrlProp165.xml><?xml version="1.0" encoding="utf-8"?>
<formControlPr xmlns="http://schemas.microsoft.com/office/spreadsheetml/2009/9/main" objectType="CheckBox" fmlaLink="'記入例【企業、団体等】'!$AH$27" lockText="1" noThreeD="1"/>
</file>

<file path=xl/ctrlProps/ctrlProp166.xml><?xml version="1.0" encoding="utf-8"?>
<formControlPr xmlns="http://schemas.microsoft.com/office/spreadsheetml/2009/9/main" objectType="CheckBox" fmlaLink="'記入例【企業、団体等】'!$AI$27" lockText="1" noThreeD="1"/>
</file>

<file path=xl/ctrlProps/ctrlProp167.xml><?xml version="1.0" encoding="utf-8"?>
<formControlPr xmlns="http://schemas.microsoft.com/office/spreadsheetml/2009/9/main" objectType="CheckBox" checked="Checked" fmlaLink="'記入例【企業、団体等】'!$AF$42" lockText="1" noThreeD="1"/>
</file>

<file path=xl/ctrlProps/ctrlProp168.xml><?xml version="1.0" encoding="utf-8"?>
<formControlPr xmlns="http://schemas.microsoft.com/office/spreadsheetml/2009/9/main" objectType="CheckBox" fmlaLink="'記入例【企業、団体等】'!$AG$42" lockText="1" noThreeD="1"/>
</file>

<file path=xl/ctrlProps/ctrlProp169.xml><?xml version="1.0" encoding="utf-8"?>
<formControlPr xmlns="http://schemas.microsoft.com/office/spreadsheetml/2009/9/main" objectType="CheckBox" fmlaLink="'記入例【企業、団体等】'!$AH$42" lockText="1" noThreeD="1"/>
</file>

<file path=xl/ctrlProps/ctrlProp17.xml><?xml version="1.0" encoding="utf-8"?>
<formControlPr xmlns="http://schemas.microsoft.com/office/spreadsheetml/2009/9/main" objectType="CheckBox" fmlaLink="$AG$24" lockText="1" noThreeD="1"/>
</file>

<file path=xl/ctrlProps/ctrlProp170.xml><?xml version="1.0" encoding="utf-8"?>
<formControlPr xmlns="http://schemas.microsoft.com/office/spreadsheetml/2009/9/main" objectType="CheckBox" fmlaLink="'記入例【企業、団体等】'!$AJ$27" lockText="1" noThreeD="1"/>
</file>

<file path=xl/ctrlProps/ctrlProp171.xml><?xml version="1.0" encoding="utf-8"?>
<formControlPr xmlns="http://schemas.microsoft.com/office/spreadsheetml/2009/9/main" objectType="CheckBox" checked="Checked" fmlaLink="$AF$4" lockText="1" noThreeD="1"/>
</file>

<file path=xl/ctrlProps/ctrlProp172.xml><?xml version="1.0" encoding="utf-8"?>
<formControlPr xmlns="http://schemas.microsoft.com/office/spreadsheetml/2009/9/main" objectType="CheckBox" fmlaLink="'記入例【企業、団体等】'!$AF$10" lockText="1" noThreeD="1"/>
</file>

<file path=xl/ctrlProps/ctrlProp173.xml><?xml version="1.0" encoding="utf-8"?>
<formControlPr xmlns="http://schemas.microsoft.com/office/spreadsheetml/2009/9/main" objectType="CheckBox" fmlaLink="'記入例【企業、団体等】'!$AG$10" lockText="1" noThreeD="1"/>
</file>

<file path=xl/ctrlProps/ctrlProp174.xml><?xml version="1.0" encoding="utf-8"?>
<formControlPr xmlns="http://schemas.microsoft.com/office/spreadsheetml/2009/9/main" objectType="CheckBox" fmlaLink="'記入例【企業、団体等】'!$AH$10" lockText="1" noThreeD="1"/>
</file>

<file path=xl/ctrlProps/ctrlProp175.xml><?xml version="1.0" encoding="utf-8"?>
<formControlPr xmlns="http://schemas.microsoft.com/office/spreadsheetml/2009/9/main" objectType="CheckBox" fmlaLink="'記入例【企業、団体等】'!$AK$10" lockText="1" noThreeD="1"/>
</file>

<file path=xl/ctrlProps/ctrlProp176.xml><?xml version="1.0" encoding="utf-8"?>
<formControlPr xmlns="http://schemas.microsoft.com/office/spreadsheetml/2009/9/main" objectType="CheckBox" fmlaLink="'記入例【企業、団体等】'!$AJ$10" lockText="1" noThreeD="1"/>
</file>

<file path=xl/ctrlProps/ctrlProp177.xml><?xml version="1.0" encoding="utf-8"?>
<formControlPr xmlns="http://schemas.microsoft.com/office/spreadsheetml/2009/9/main" objectType="CheckBox" checked="Checked" fmlaLink="$AF$33" lockText="1" noThreeD="1"/>
</file>

<file path=xl/ctrlProps/ctrlProp178.xml><?xml version="1.0" encoding="utf-8"?>
<formControlPr xmlns="http://schemas.microsoft.com/office/spreadsheetml/2009/9/main" objectType="CheckBox" fmlaLink="$AG$33" lockText="1" noThreeD="1"/>
</file>

<file path=xl/ctrlProps/ctrlProp179.xml><?xml version="1.0" encoding="utf-8"?>
<formControlPr xmlns="http://schemas.microsoft.com/office/spreadsheetml/2009/9/main" objectType="CheckBox" fmlaLink="$AH$33" lockText="1" noThreeD="1"/>
</file>

<file path=xl/ctrlProps/ctrlProp18.xml><?xml version="1.0" encoding="utf-8"?>
<formControlPr xmlns="http://schemas.microsoft.com/office/spreadsheetml/2009/9/main" objectType="CheckBox" fmlaLink="$AH$24" lockText="1" noThreeD="1"/>
</file>

<file path=xl/ctrlProps/ctrlProp180.xml><?xml version="1.0" encoding="utf-8"?>
<formControlPr xmlns="http://schemas.microsoft.com/office/spreadsheetml/2009/9/main" objectType="CheckBox" checked="Checked" fmlaLink="'記入例【企業、団体等】'!$AF$36" lockText="1" noThreeD="1"/>
</file>

<file path=xl/ctrlProps/ctrlProp181.xml><?xml version="1.0" encoding="utf-8"?>
<formControlPr xmlns="http://schemas.microsoft.com/office/spreadsheetml/2009/9/main" objectType="CheckBox" fmlaLink="'記入例【企業、団体等】'!$AG$36" lockText="1" noThreeD="1"/>
</file>

<file path=xl/ctrlProps/ctrlProp182.xml><?xml version="1.0" encoding="utf-8"?>
<formControlPr xmlns="http://schemas.microsoft.com/office/spreadsheetml/2009/9/main" objectType="CheckBox" fmlaLink="'記入例【企業、団体等】'!$AF$18" lockText="1" noThreeD="1"/>
</file>

<file path=xl/ctrlProps/ctrlProp183.xml><?xml version="1.0" encoding="utf-8"?>
<formControlPr xmlns="http://schemas.microsoft.com/office/spreadsheetml/2009/9/main" objectType="CheckBox" fmlaLink="$AG$4" lockText="1" noThreeD="1"/>
</file>

<file path=xl/ctrlProps/ctrlProp184.xml><?xml version="1.0" encoding="utf-8"?>
<formControlPr xmlns="http://schemas.microsoft.com/office/spreadsheetml/2009/9/main" objectType="CheckBox" checked="Checked" fmlaLink="'記入例【企業、団体等】'!$AL$10" lockText="1" noThreeD="1"/>
</file>

<file path=xl/ctrlProps/ctrlProp185.xml><?xml version="1.0" encoding="utf-8"?>
<formControlPr xmlns="http://schemas.microsoft.com/office/spreadsheetml/2009/9/main" objectType="CheckBox" fmlaLink="'記入例【企業、団体等】'!$AG$18" lockText="1" noThreeD="1"/>
</file>

<file path=xl/ctrlProps/ctrlProp186.xml><?xml version="1.0" encoding="utf-8"?>
<formControlPr xmlns="http://schemas.microsoft.com/office/spreadsheetml/2009/9/main" objectType="CheckBox" fmlaLink="$AF$24" lockText="1" noThreeD="1"/>
</file>

<file path=xl/ctrlProps/ctrlProp187.xml><?xml version="1.0" encoding="utf-8"?>
<formControlPr xmlns="http://schemas.microsoft.com/office/spreadsheetml/2009/9/main" objectType="CheckBox" fmlaLink="$AG$24" lockText="1" noThreeD="1"/>
</file>

<file path=xl/ctrlProps/ctrlProp188.xml><?xml version="1.0" encoding="utf-8"?>
<formControlPr xmlns="http://schemas.microsoft.com/office/spreadsheetml/2009/9/main" objectType="CheckBox" fmlaLink="$AH$24" lockText="1" noThreeD="1"/>
</file>

<file path=xl/ctrlProps/ctrlProp189.xml><?xml version="1.0" encoding="utf-8"?>
<formControlPr xmlns="http://schemas.microsoft.com/office/spreadsheetml/2009/9/main" objectType="CheckBox" checked="Checked" fmlaLink="$AF$30" lockText="1" noThreeD="1"/>
</file>

<file path=xl/ctrlProps/ctrlProp19.xml><?xml version="1.0" encoding="utf-8"?>
<formControlPr xmlns="http://schemas.microsoft.com/office/spreadsheetml/2009/9/main" objectType="CheckBox" fmlaLink="$AF$30" lockText="1" noThreeD="1"/>
</file>

<file path=xl/ctrlProps/ctrlProp190.xml><?xml version="1.0" encoding="utf-8"?>
<formControlPr xmlns="http://schemas.microsoft.com/office/spreadsheetml/2009/9/main" objectType="CheckBox" fmlaLink="$AG$30" lockText="1" noThreeD="1"/>
</file>

<file path=xl/ctrlProps/ctrlProp191.xml><?xml version="1.0" encoding="utf-8"?>
<formControlPr xmlns="http://schemas.microsoft.com/office/spreadsheetml/2009/9/main" objectType="CheckBox" fmlaLink="$AF$7" lockText="1" noThreeD="1"/>
</file>

<file path=xl/ctrlProps/ctrlProp192.xml><?xml version="1.0" encoding="utf-8"?>
<formControlPr xmlns="http://schemas.microsoft.com/office/spreadsheetml/2009/9/main" objectType="CheckBox" fmlaLink="$AG$7" lockText="1" noThreeD="1"/>
</file>

<file path=xl/ctrlProps/ctrlProp2.xml><?xml version="1.0" encoding="utf-8"?>
<formControlPr xmlns="http://schemas.microsoft.com/office/spreadsheetml/2009/9/main" objectType="CheckBox" fmlaLink="依頼書!$AG$21" lockText="1" noThreeD="1"/>
</file>

<file path=xl/ctrlProps/ctrlProp20.xml><?xml version="1.0" encoding="utf-8"?>
<formControlPr xmlns="http://schemas.microsoft.com/office/spreadsheetml/2009/9/main" objectType="CheckBox" fmlaLink="$AG$30" lockText="1" noThreeD="1"/>
</file>

<file path=xl/ctrlProps/ctrlProp21.xml><?xml version="1.0" encoding="utf-8"?>
<formControlPr xmlns="http://schemas.microsoft.com/office/spreadsheetml/2009/9/main" objectType="CheckBox" fmlaLink="依頼書!$AG$10" lockText="1" noThreeD="1"/>
</file>

<file path=xl/ctrlProps/ctrlProp22.xml><?xml version="1.0" encoding="utf-8"?>
<formControlPr xmlns="http://schemas.microsoft.com/office/spreadsheetml/2009/9/main" objectType="CheckBox" checked="Checked" fmlaLink="依頼書!$AH$10" lockText="1" noThreeD="1"/>
</file>

<file path=xl/ctrlProps/ctrlProp23.xml><?xml version="1.0" encoding="utf-8"?>
<formControlPr xmlns="http://schemas.microsoft.com/office/spreadsheetml/2009/9/main" objectType="CheckBox" fmlaLink="依頼書!$AG$27" lockText="1" noThreeD="1"/>
</file>

<file path=xl/ctrlProps/ctrlProp24.xml><?xml version="1.0" encoding="utf-8"?>
<formControlPr xmlns="http://schemas.microsoft.com/office/spreadsheetml/2009/9/main" objectType="CheckBox" fmlaLink="依頼書!$AH$27" lockText="1" noThreeD="1"/>
</file>

<file path=xl/ctrlProps/ctrlProp25.xml><?xml version="1.0" encoding="utf-8"?>
<formControlPr xmlns="http://schemas.microsoft.com/office/spreadsheetml/2009/9/main" objectType="CheckBox" fmlaLink="依頼書!$AI$27" lockText="1" noThreeD="1"/>
</file>

<file path=xl/ctrlProps/ctrlProp26.xml><?xml version="1.0" encoding="utf-8"?>
<formControlPr xmlns="http://schemas.microsoft.com/office/spreadsheetml/2009/9/main" objectType="CheckBox" fmlaLink="依頼書!$AJ$27" lockText="1" noThreeD="1"/>
</file>

<file path=xl/ctrlProps/ctrlProp27.xml><?xml version="1.0" encoding="utf-8"?>
<formControlPr xmlns="http://schemas.microsoft.com/office/spreadsheetml/2009/9/main" objectType="CheckBox" fmlaLink="依頼書!$AF$36" lockText="1" noThreeD="1"/>
</file>

<file path=xl/ctrlProps/ctrlProp28.xml><?xml version="1.0" encoding="utf-8"?>
<formControlPr xmlns="http://schemas.microsoft.com/office/spreadsheetml/2009/9/main" objectType="CheckBox" fmlaLink="依頼書!$AG$36" lockText="1" noThreeD="1"/>
</file>

<file path=xl/ctrlProps/ctrlProp29.xml><?xml version="1.0" encoding="utf-8"?>
<formControlPr xmlns="http://schemas.microsoft.com/office/spreadsheetml/2009/9/main" objectType="CheckBox" fmlaLink="$AG$7" lockText="1" noThreeD="1"/>
</file>

<file path=xl/ctrlProps/ctrlProp3.xml><?xml version="1.0" encoding="utf-8"?>
<formControlPr xmlns="http://schemas.microsoft.com/office/spreadsheetml/2009/9/main" objectType="CheckBox" fmlaLink="依頼書!$AF$27" lockText="1" noThreeD="1"/>
</file>

<file path=xl/ctrlProps/ctrlProp30.xml><?xml version="1.0" encoding="utf-8"?>
<formControlPr xmlns="http://schemas.microsoft.com/office/spreadsheetml/2009/9/main" objectType="CheckBox" fmlaLink="$AF$7" lockText="1" noThreeD="1"/>
</file>

<file path=xl/ctrlProps/ctrlProp31.xml><?xml version="1.0" encoding="utf-8"?>
<formControlPr xmlns="http://schemas.microsoft.com/office/spreadsheetml/2009/9/main" objectType="CheckBox" fmlaLink="依頼書!$AJ$10" lockText="1" noThreeD="1"/>
</file>

<file path=xl/ctrlProps/ctrlProp32.xml><?xml version="1.0" encoding="utf-8"?>
<formControlPr xmlns="http://schemas.microsoft.com/office/spreadsheetml/2009/9/main" objectType="CheckBox" fmlaLink="依頼書!$AL$10" lockText="1" noThreeD="1"/>
</file>

<file path=xl/ctrlProps/ctrlProp33.xml><?xml version="1.0" encoding="utf-8"?>
<formControlPr xmlns="http://schemas.microsoft.com/office/spreadsheetml/2009/9/main" objectType="CheckBox" checked="Checked" fmlaLink="'記入例【職員】 '!$AF$21" lockText="1" noThreeD="1"/>
</file>

<file path=xl/ctrlProps/ctrlProp34.xml><?xml version="1.0" encoding="utf-8"?>
<formControlPr xmlns="http://schemas.microsoft.com/office/spreadsheetml/2009/9/main" objectType="CheckBox" fmlaLink="'記入例【職員】 '!$AG$21" lockText="1" noThreeD="1"/>
</file>

<file path=xl/ctrlProps/ctrlProp35.xml><?xml version="1.0" encoding="utf-8"?>
<formControlPr xmlns="http://schemas.microsoft.com/office/spreadsheetml/2009/9/main" objectType="CheckBox" fmlaLink="'記入例【職員】 '!$AF$27" lockText="1" noThreeD="1"/>
</file>

<file path=xl/ctrlProps/ctrlProp36.xml><?xml version="1.0" encoding="utf-8"?>
<formControlPr xmlns="http://schemas.microsoft.com/office/spreadsheetml/2009/9/main" objectType="CheckBox" fmlaLink="'記入例【職員】 '!$AG$27" lockText="1" noThreeD="1"/>
</file>

<file path=xl/ctrlProps/ctrlProp37.xml><?xml version="1.0" encoding="utf-8"?>
<formControlPr xmlns="http://schemas.microsoft.com/office/spreadsheetml/2009/9/main" objectType="CheckBox" fmlaLink="'記入例【職員】 '!$AH$27" lockText="1" noThreeD="1"/>
</file>

<file path=xl/ctrlProps/ctrlProp38.xml><?xml version="1.0" encoding="utf-8"?>
<formControlPr xmlns="http://schemas.microsoft.com/office/spreadsheetml/2009/9/main" objectType="CheckBox" fmlaLink="'記入例【職員】 '!$AI$27" lockText="1" noThreeD="1"/>
</file>

<file path=xl/ctrlProps/ctrlProp39.xml><?xml version="1.0" encoding="utf-8"?>
<formControlPr xmlns="http://schemas.microsoft.com/office/spreadsheetml/2009/9/main" objectType="CheckBox" checked="Checked" fmlaLink="'記入例【職員】 '!$AF$42" lockText="1" noThreeD="1"/>
</file>

<file path=xl/ctrlProps/ctrlProp4.xml><?xml version="1.0" encoding="utf-8"?>
<formControlPr xmlns="http://schemas.microsoft.com/office/spreadsheetml/2009/9/main" objectType="CheckBox" checked="Checked" fmlaLink="依頼書!$AF$42" lockText="1" noThreeD="1"/>
</file>

<file path=xl/ctrlProps/ctrlProp40.xml><?xml version="1.0" encoding="utf-8"?>
<formControlPr xmlns="http://schemas.microsoft.com/office/spreadsheetml/2009/9/main" objectType="CheckBox" fmlaLink="'記入例【職員】 '!$AG$42" lockText="1" noThreeD="1"/>
</file>

<file path=xl/ctrlProps/ctrlProp41.xml><?xml version="1.0" encoding="utf-8"?>
<formControlPr xmlns="http://schemas.microsoft.com/office/spreadsheetml/2009/9/main" objectType="CheckBox" fmlaLink="'記入例【職員】 '!$AH$42" lockText="1" noThreeD="1"/>
</file>

<file path=xl/ctrlProps/ctrlProp42.xml><?xml version="1.0" encoding="utf-8"?>
<formControlPr xmlns="http://schemas.microsoft.com/office/spreadsheetml/2009/9/main" objectType="CheckBox" fmlaLink="'記入例【職員】 '!$AJ$27" lockText="1" noThreeD="1"/>
</file>

<file path=xl/ctrlProps/ctrlProp43.xml><?xml version="1.0" encoding="utf-8"?>
<formControlPr xmlns="http://schemas.microsoft.com/office/spreadsheetml/2009/9/main" objectType="CheckBox" checked="Checked" fmlaLink="$AF$4" lockText="1" noThreeD="1"/>
</file>

<file path=xl/ctrlProps/ctrlProp44.xml><?xml version="1.0" encoding="utf-8"?>
<formControlPr xmlns="http://schemas.microsoft.com/office/spreadsheetml/2009/9/main" objectType="CheckBox" checked="Checked" fmlaLink="'記入例【職員】 '!$AF$10" lockText="1" noThreeD="1"/>
</file>

<file path=xl/ctrlProps/ctrlProp45.xml><?xml version="1.0" encoding="utf-8"?>
<formControlPr xmlns="http://schemas.microsoft.com/office/spreadsheetml/2009/9/main" objectType="CheckBox" fmlaLink="'記入例【職員】 '!$AG$10" lockText="1" noThreeD="1"/>
</file>

<file path=xl/ctrlProps/ctrlProp46.xml><?xml version="1.0" encoding="utf-8"?>
<formControlPr xmlns="http://schemas.microsoft.com/office/spreadsheetml/2009/9/main" objectType="CheckBox" fmlaLink="'記入例【職員】 '!$AH$10" lockText="1" noThreeD="1"/>
</file>

<file path=xl/ctrlProps/ctrlProp47.xml><?xml version="1.0" encoding="utf-8"?>
<formControlPr xmlns="http://schemas.microsoft.com/office/spreadsheetml/2009/9/main" objectType="CheckBox" fmlaLink="'記入例【職員】 '!$AK$10" lockText="1" noThreeD="1"/>
</file>

<file path=xl/ctrlProps/ctrlProp48.xml><?xml version="1.0" encoding="utf-8"?>
<formControlPr xmlns="http://schemas.microsoft.com/office/spreadsheetml/2009/9/main" objectType="CheckBox" fmlaLink="'記入例【職員】 '!$AJ$10" lockText="1" noThreeD="1"/>
</file>

<file path=xl/ctrlProps/ctrlProp49.xml><?xml version="1.0" encoding="utf-8"?>
<formControlPr xmlns="http://schemas.microsoft.com/office/spreadsheetml/2009/9/main" objectType="CheckBox" fmlaLink="$AF$33" lockText="1" noThreeD="1"/>
</file>

<file path=xl/ctrlProps/ctrlProp5.xml><?xml version="1.0" encoding="utf-8"?>
<formControlPr xmlns="http://schemas.microsoft.com/office/spreadsheetml/2009/9/main" objectType="CheckBox" fmlaLink="依頼書!$AG$42" lockText="1" noThreeD="1"/>
</file>

<file path=xl/ctrlProps/ctrlProp50.xml><?xml version="1.0" encoding="utf-8"?>
<formControlPr xmlns="http://schemas.microsoft.com/office/spreadsheetml/2009/9/main" objectType="CheckBox" fmlaLink="$AG$33" lockText="1" noThreeD="1"/>
</file>

<file path=xl/ctrlProps/ctrlProp51.xml><?xml version="1.0" encoding="utf-8"?>
<formControlPr xmlns="http://schemas.microsoft.com/office/spreadsheetml/2009/9/main" objectType="CheckBox" fmlaLink="$AH$33" lockText="1" noThreeD="1"/>
</file>

<file path=xl/ctrlProps/ctrlProp52.xml><?xml version="1.0" encoding="utf-8"?>
<formControlPr xmlns="http://schemas.microsoft.com/office/spreadsheetml/2009/9/main" objectType="CheckBox" fmlaLink="'記入例【職員】 '!$AF$36" lockText="1" noThreeD="1"/>
</file>

<file path=xl/ctrlProps/ctrlProp53.xml><?xml version="1.0" encoding="utf-8"?>
<formControlPr xmlns="http://schemas.microsoft.com/office/spreadsheetml/2009/9/main" objectType="CheckBox" fmlaLink="'記入例【職員】 '!$AG$36" lockText="1" noThreeD="1"/>
</file>

<file path=xl/ctrlProps/ctrlProp54.xml><?xml version="1.0" encoding="utf-8"?>
<formControlPr xmlns="http://schemas.microsoft.com/office/spreadsheetml/2009/9/main" objectType="CheckBox" checked="Checked" fmlaLink="'記入例【職員】 '!$AF$18" lockText="1" noThreeD="1"/>
</file>

<file path=xl/ctrlProps/ctrlProp55.xml><?xml version="1.0" encoding="utf-8"?>
<formControlPr xmlns="http://schemas.microsoft.com/office/spreadsheetml/2009/9/main" objectType="CheckBox" fmlaLink="$AG$4" lockText="1" noThreeD="1"/>
</file>

<file path=xl/ctrlProps/ctrlProp56.xml><?xml version="1.0" encoding="utf-8"?>
<formControlPr xmlns="http://schemas.microsoft.com/office/spreadsheetml/2009/9/main" objectType="CheckBox" fmlaLink="'記入例【職員】 '!$AL$10" lockText="1" noThreeD="1"/>
</file>

<file path=xl/ctrlProps/ctrlProp57.xml><?xml version="1.0" encoding="utf-8"?>
<formControlPr xmlns="http://schemas.microsoft.com/office/spreadsheetml/2009/9/main" objectType="CheckBox" fmlaLink="'記入例【職員】 '!$AG$18" lockText="1" noThreeD="1"/>
</file>

<file path=xl/ctrlProps/ctrlProp58.xml><?xml version="1.0" encoding="utf-8"?>
<formControlPr xmlns="http://schemas.microsoft.com/office/spreadsheetml/2009/9/main" objectType="CheckBox" fmlaLink="$AF$24" lockText="1" noThreeD="1"/>
</file>

<file path=xl/ctrlProps/ctrlProp59.xml><?xml version="1.0" encoding="utf-8"?>
<formControlPr xmlns="http://schemas.microsoft.com/office/spreadsheetml/2009/9/main" objectType="CheckBox" checked="Checked" fmlaLink="$AG$24" lockText="1" noThreeD="1"/>
</file>

<file path=xl/ctrlProps/ctrlProp6.xml><?xml version="1.0" encoding="utf-8"?>
<formControlPr xmlns="http://schemas.microsoft.com/office/spreadsheetml/2009/9/main" objectType="CheckBox" fmlaLink="依頼書!$AH$42" lockText="1" noThreeD="1"/>
</file>

<file path=xl/ctrlProps/ctrlProp60.xml><?xml version="1.0" encoding="utf-8"?>
<formControlPr xmlns="http://schemas.microsoft.com/office/spreadsheetml/2009/9/main" objectType="CheckBox" fmlaLink="$AH$24" lockText="1" noThreeD="1"/>
</file>

<file path=xl/ctrlProps/ctrlProp61.xml><?xml version="1.0" encoding="utf-8"?>
<formControlPr xmlns="http://schemas.microsoft.com/office/spreadsheetml/2009/9/main" objectType="CheckBox" fmlaLink="$AF$30" lockText="1" noThreeD="1"/>
</file>

<file path=xl/ctrlProps/ctrlProp62.xml><?xml version="1.0" encoding="utf-8"?>
<formControlPr xmlns="http://schemas.microsoft.com/office/spreadsheetml/2009/9/main" objectType="CheckBox" fmlaLink="$AG$30" lockText="1" noThreeD="1"/>
</file>

<file path=xl/ctrlProps/ctrlProp63.xml><?xml version="1.0" encoding="utf-8"?>
<formControlPr xmlns="http://schemas.microsoft.com/office/spreadsheetml/2009/9/main" objectType="CheckBox" fmlaLink="$AF$7" lockText="1" noThreeD="1"/>
</file>

<file path=xl/ctrlProps/ctrlProp64.xml><?xml version="1.0" encoding="utf-8"?>
<formControlPr xmlns="http://schemas.microsoft.com/office/spreadsheetml/2009/9/main" objectType="CheckBox" fmlaLink="$AG$7" lockText="1" noThreeD="1"/>
</file>

<file path=xl/ctrlProps/ctrlProp65.xml><?xml version="1.0" encoding="utf-8"?>
<formControlPr xmlns="http://schemas.microsoft.com/office/spreadsheetml/2009/9/main" objectType="CheckBox" checked="Checked" fmlaLink="記入例【学生】!$AF$21" lockText="1" noThreeD="1"/>
</file>

<file path=xl/ctrlProps/ctrlProp66.xml><?xml version="1.0" encoding="utf-8"?>
<formControlPr xmlns="http://schemas.microsoft.com/office/spreadsheetml/2009/9/main" objectType="CheckBox" fmlaLink="記入例【学生】!$AG$21" lockText="1" noThreeD="1"/>
</file>

<file path=xl/ctrlProps/ctrlProp67.xml><?xml version="1.0" encoding="utf-8"?>
<formControlPr xmlns="http://schemas.microsoft.com/office/spreadsheetml/2009/9/main" objectType="CheckBox" fmlaLink="記入例【学生】!$AF$27" lockText="1" noThreeD="1"/>
</file>

<file path=xl/ctrlProps/ctrlProp68.xml><?xml version="1.0" encoding="utf-8"?>
<formControlPr xmlns="http://schemas.microsoft.com/office/spreadsheetml/2009/9/main" objectType="CheckBox" fmlaLink="記入例【学生】!$AG$27" lockText="1" noThreeD="1"/>
</file>

<file path=xl/ctrlProps/ctrlProp69.xml><?xml version="1.0" encoding="utf-8"?>
<formControlPr xmlns="http://schemas.microsoft.com/office/spreadsheetml/2009/9/main" objectType="CheckBox" fmlaLink="記入例【学生】!$AH$27" lockText="1" noThreeD="1"/>
</file>

<file path=xl/ctrlProps/ctrlProp7.xml><?xml version="1.0" encoding="utf-8"?>
<formControlPr xmlns="http://schemas.microsoft.com/office/spreadsheetml/2009/9/main" objectType="CheckBox" fmlaLink="$AF$4" lockText="1" noThreeD="1"/>
</file>

<file path=xl/ctrlProps/ctrlProp70.xml><?xml version="1.0" encoding="utf-8"?>
<formControlPr xmlns="http://schemas.microsoft.com/office/spreadsheetml/2009/9/main" objectType="CheckBox" fmlaLink="記入例【学生】!$AI$27" lockText="1" noThreeD="1"/>
</file>

<file path=xl/ctrlProps/ctrlProp71.xml><?xml version="1.0" encoding="utf-8"?>
<formControlPr xmlns="http://schemas.microsoft.com/office/spreadsheetml/2009/9/main" objectType="CheckBox" checked="Checked" fmlaLink="記入例【学生】!$AF$42" lockText="1" noThreeD="1"/>
</file>

<file path=xl/ctrlProps/ctrlProp72.xml><?xml version="1.0" encoding="utf-8"?>
<formControlPr xmlns="http://schemas.microsoft.com/office/spreadsheetml/2009/9/main" objectType="CheckBox" fmlaLink="記入例【学生】!$AG$42" lockText="1" noThreeD="1"/>
</file>

<file path=xl/ctrlProps/ctrlProp73.xml><?xml version="1.0" encoding="utf-8"?>
<formControlPr xmlns="http://schemas.microsoft.com/office/spreadsheetml/2009/9/main" objectType="CheckBox" fmlaLink="記入例【学生】!$AH$42" lockText="1" noThreeD="1"/>
</file>

<file path=xl/ctrlProps/ctrlProp74.xml><?xml version="1.0" encoding="utf-8"?>
<formControlPr xmlns="http://schemas.microsoft.com/office/spreadsheetml/2009/9/main" objectType="CheckBox" fmlaLink="記入例【学生】!$AJ$27" lockText="1" noThreeD="1"/>
</file>

<file path=xl/ctrlProps/ctrlProp75.xml><?xml version="1.0" encoding="utf-8"?>
<formControlPr xmlns="http://schemas.microsoft.com/office/spreadsheetml/2009/9/main" objectType="CheckBox" checked="Checked" fmlaLink="$AF$4" lockText="1" noThreeD="1"/>
</file>

<file path=xl/ctrlProps/ctrlProp76.xml><?xml version="1.0" encoding="utf-8"?>
<formControlPr xmlns="http://schemas.microsoft.com/office/spreadsheetml/2009/9/main" objectType="CheckBox" fmlaLink="記入例【学生】!$AF$10" lockText="1" noThreeD="1"/>
</file>

<file path=xl/ctrlProps/ctrlProp77.xml><?xml version="1.0" encoding="utf-8"?>
<formControlPr xmlns="http://schemas.microsoft.com/office/spreadsheetml/2009/9/main" objectType="CheckBox" fmlaLink="記入例【学生】!$AG$10" lockText="1" noThreeD="1"/>
</file>

<file path=xl/ctrlProps/ctrlProp78.xml><?xml version="1.0" encoding="utf-8"?>
<formControlPr xmlns="http://schemas.microsoft.com/office/spreadsheetml/2009/9/main" objectType="CheckBox" checked="Checked" fmlaLink="記入例【学生】!$AH$10" lockText="1" noThreeD="1"/>
</file>

<file path=xl/ctrlProps/ctrlProp79.xml><?xml version="1.0" encoding="utf-8"?>
<formControlPr xmlns="http://schemas.microsoft.com/office/spreadsheetml/2009/9/main" objectType="CheckBox" fmlaLink="記入例【学生】!$AK$10" lockText="1" noThreeD="1"/>
</file>

<file path=xl/ctrlProps/ctrlProp8.xml><?xml version="1.0" encoding="utf-8"?>
<formControlPr xmlns="http://schemas.microsoft.com/office/spreadsheetml/2009/9/main" objectType="CheckBox" fmlaLink="依頼書!$AF$10" lockText="1" noThreeD="1"/>
</file>

<file path=xl/ctrlProps/ctrlProp80.xml><?xml version="1.0" encoding="utf-8"?>
<formControlPr xmlns="http://schemas.microsoft.com/office/spreadsheetml/2009/9/main" objectType="CheckBox" fmlaLink="記入例【学生】!$AJ$10" lockText="1" noThreeD="1"/>
</file>

<file path=xl/ctrlProps/ctrlProp81.xml><?xml version="1.0" encoding="utf-8"?>
<formControlPr xmlns="http://schemas.microsoft.com/office/spreadsheetml/2009/9/main" objectType="CheckBox" fmlaLink="$AF$33" lockText="1" noThreeD="1"/>
</file>

<file path=xl/ctrlProps/ctrlProp82.xml><?xml version="1.0" encoding="utf-8"?>
<formControlPr xmlns="http://schemas.microsoft.com/office/spreadsheetml/2009/9/main" objectType="CheckBox" fmlaLink="$AG$33" lockText="1" noThreeD="1"/>
</file>

<file path=xl/ctrlProps/ctrlProp83.xml><?xml version="1.0" encoding="utf-8"?>
<formControlPr xmlns="http://schemas.microsoft.com/office/spreadsheetml/2009/9/main" objectType="CheckBox" fmlaLink="$AH$33" lockText="1" noThreeD="1"/>
</file>

<file path=xl/ctrlProps/ctrlProp84.xml><?xml version="1.0" encoding="utf-8"?>
<formControlPr xmlns="http://schemas.microsoft.com/office/spreadsheetml/2009/9/main" objectType="CheckBox" fmlaLink="記入例【学生】!$AF$36" lockText="1" noThreeD="1"/>
</file>

<file path=xl/ctrlProps/ctrlProp85.xml><?xml version="1.0" encoding="utf-8"?>
<formControlPr xmlns="http://schemas.microsoft.com/office/spreadsheetml/2009/9/main" objectType="CheckBox" fmlaLink="記入例【学生】!$AG$36" lockText="1" noThreeD="1"/>
</file>

<file path=xl/ctrlProps/ctrlProp86.xml><?xml version="1.0" encoding="utf-8"?>
<formControlPr xmlns="http://schemas.microsoft.com/office/spreadsheetml/2009/9/main" objectType="CheckBox" checked="Checked" fmlaLink="記入例【学生】!$AF$18" lockText="1" noThreeD="1"/>
</file>

<file path=xl/ctrlProps/ctrlProp87.xml><?xml version="1.0" encoding="utf-8"?>
<formControlPr xmlns="http://schemas.microsoft.com/office/spreadsheetml/2009/9/main" objectType="CheckBox" fmlaLink="$AG$4" lockText="1" noThreeD="1"/>
</file>

<file path=xl/ctrlProps/ctrlProp88.xml><?xml version="1.0" encoding="utf-8"?>
<formControlPr xmlns="http://schemas.microsoft.com/office/spreadsheetml/2009/9/main" objectType="CheckBox" fmlaLink="記入例【学生】!$AL$10" lockText="1" noThreeD="1"/>
</file>

<file path=xl/ctrlProps/ctrlProp89.xml><?xml version="1.0" encoding="utf-8"?>
<formControlPr xmlns="http://schemas.microsoft.com/office/spreadsheetml/2009/9/main" objectType="CheckBox" fmlaLink="記入例【学生】!$AG$18" lockText="1" noThreeD="1"/>
</file>

<file path=xl/ctrlProps/ctrlProp9.xml><?xml version="1.0" encoding="utf-8"?>
<formControlPr xmlns="http://schemas.microsoft.com/office/spreadsheetml/2009/9/main" objectType="CheckBox" fmlaLink="依頼書!$AK$10" lockText="1" noThreeD="1"/>
</file>

<file path=xl/ctrlProps/ctrlProp90.xml><?xml version="1.0" encoding="utf-8"?>
<formControlPr xmlns="http://schemas.microsoft.com/office/spreadsheetml/2009/9/main" objectType="CheckBox" fmlaLink="$AF$24" lockText="1" noThreeD="1"/>
</file>

<file path=xl/ctrlProps/ctrlProp91.xml><?xml version="1.0" encoding="utf-8"?>
<formControlPr xmlns="http://schemas.microsoft.com/office/spreadsheetml/2009/9/main" objectType="CheckBox" checked="Checked" fmlaLink="$AG$24" lockText="1" noThreeD="1"/>
</file>

<file path=xl/ctrlProps/ctrlProp92.xml><?xml version="1.0" encoding="utf-8"?>
<formControlPr xmlns="http://schemas.microsoft.com/office/spreadsheetml/2009/9/main" objectType="CheckBox" fmlaLink="$AH$24" lockText="1" noThreeD="1"/>
</file>

<file path=xl/ctrlProps/ctrlProp93.xml><?xml version="1.0" encoding="utf-8"?>
<formControlPr xmlns="http://schemas.microsoft.com/office/spreadsheetml/2009/9/main" objectType="CheckBox" fmlaLink="$AF$30" lockText="1" noThreeD="1"/>
</file>

<file path=xl/ctrlProps/ctrlProp94.xml><?xml version="1.0" encoding="utf-8"?>
<formControlPr xmlns="http://schemas.microsoft.com/office/spreadsheetml/2009/9/main" objectType="CheckBox" fmlaLink="$AG$30" lockText="1" noThreeD="1"/>
</file>

<file path=xl/ctrlProps/ctrlProp95.xml><?xml version="1.0" encoding="utf-8"?>
<formControlPr xmlns="http://schemas.microsoft.com/office/spreadsheetml/2009/9/main" objectType="CheckBox" fmlaLink="$AF$7" lockText="1" noThreeD="1"/>
</file>

<file path=xl/ctrlProps/ctrlProp96.xml><?xml version="1.0" encoding="utf-8"?>
<formControlPr xmlns="http://schemas.microsoft.com/office/spreadsheetml/2009/9/main" objectType="CheckBox" fmlaLink="$AG$7" lockText="1" noThreeD="1"/>
</file>

<file path=xl/ctrlProps/ctrlProp97.xml><?xml version="1.0" encoding="utf-8"?>
<formControlPr xmlns="http://schemas.microsoft.com/office/spreadsheetml/2009/9/main" objectType="CheckBox" checked="Checked" fmlaLink="記入例【学外者】!$AF$21" lockText="1" noThreeD="1"/>
</file>

<file path=xl/ctrlProps/ctrlProp98.xml><?xml version="1.0" encoding="utf-8"?>
<formControlPr xmlns="http://schemas.microsoft.com/office/spreadsheetml/2009/9/main" objectType="CheckBox" fmlaLink="記入例【学外者】!$AG$21" lockText="1" noThreeD="1"/>
</file>

<file path=xl/ctrlProps/ctrlProp99.xml><?xml version="1.0" encoding="utf-8"?>
<formControlPr xmlns="http://schemas.microsoft.com/office/spreadsheetml/2009/9/main" objectType="CheckBox" fmlaLink="記入例【学外者】!$AF$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0546337" y="11008179"/>
          <a:ext cx="7605592" cy="4694464"/>
          <a:chOff x="12111158" y="6586290"/>
          <a:chExt cx="6470596" cy="3916025"/>
        </a:xfrm>
      </xdr:grpSpPr>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7" name="四角形: 角を丸くする 36">
            <a:extLst>
              <a:ext uri="{FF2B5EF4-FFF2-40B4-BE49-F238E27FC236}">
                <a16:creationId xmlns:a16="http://schemas.microsoft.com/office/drawing/2014/main" id="{00000000-0008-0000-0000-000025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四角形: 角を丸くする 37">
            <a:extLst>
              <a:ext uri="{FF2B5EF4-FFF2-40B4-BE49-F238E27FC236}">
                <a16:creationId xmlns:a16="http://schemas.microsoft.com/office/drawing/2014/main" id="{00000000-0008-0000-0000-000026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10546337" y="11008179"/>
          <a:ext cx="7605592" cy="4694464"/>
          <a:chOff x="12111158" y="6586290"/>
          <a:chExt cx="6470596" cy="3916025"/>
        </a:xfrm>
      </xdr:grpSpPr>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2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2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300-000020000000}"/>
            </a:ext>
          </a:extLst>
        </xdr:cNvPr>
        <xdr:cNvGrpSpPr/>
      </xdr:nvGrpSpPr>
      <xdr:grpSpPr>
        <a:xfrm>
          <a:off x="10546337" y="11008179"/>
          <a:ext cx="7605592" cy="4694464"/>
          <a:chOff x="12111158" y="6586290"/>
          <a:chExt cx="6470596" cy="3916025"/>
        </a:xfrm>
      </xdr:grpSpPr>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3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3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400-000020000000}"/>
            </a:ext>
          </a:extLst>
        </xdr:cNvPr>
        <xdr:cNvGrpSpPr/>
      </xdr:nvGrpSpPr>
      <xdr:grpSpPr>
        <a:xfrm>
          <a:off x="10546337" y="11008179"/>
          <a:ext cx="7605592" cy="4694464"/>
          <a:chOff x="12111158" y="6586290"/>
          <a:chExt cx="6470596" cy="3916025"/>
        </a:xfrm>
      </xdr:grpSpPr>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4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4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0546337" y="11008179"/>
          <a:ext cx="7605592" cy="4694464"/>
          <a:chOff x="12111158" y="6586290"/>
          <a:chExt cx="6470596" cy="3916025"/>
        </a:xfrm>
      </xdr:grpSpPr>
      <xdr:pic>
        <xdr:nvPicPr>
          <xdr:cNvPr id="33" name="図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5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5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20</xdr:row>
          <xdr:rowOff>85725</xdr:rowOff>
        </xdr:from>
        <xdr:to>
          <xdr:col>3</xdr:col>
          <xdr:colOff>0</xdr:colOff>
          <xdr:row>20</xdr:row>
          <xdr:rowOff>352425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85725</xdr:rowOff>
        </xdr:from>
        <xdr:to>
          <xdr:col>5</xdr:col>
          <xdr:colOff>9525</xdr:colOff>
          <xdr:row>20</xdr:row>
          <xdr:rowOff>381000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26</xdr:row>
          <xdr:rowOff>66675</xdr:rowOff>
        </xdr:from>
        <xdr:to>
          <xdr:col>3</xdr:col>
          <xdr:colOff>381000</xdr:colOff>
          <xdr:row>26</xdr:row>
          <xdr:rowOff>381000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57150</xdr:rowOff>
        </xdr:from>
        <xdr:to>
          <xdr:col>6</xdr:col>
          <xdr:colOff>352425</xdr:colOff>
          <xdr:row>26</xdr:row>
          <xdr:rowOff>381000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66675</xdr:rowOff>
        </xdr:from>
        <xdr:to>
          <xdr:col>9</xdr:col>
          <xdr:colOff>381000</xdr:colOff>
          <xdr:row>26</xdr:row>
          <xdr:rowOff>352425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85725</xdr:rowOff>
        </xdr:from>
        <xdr:to>
          <xdr:col>12</xdr:col>
          <xdr:colOff>381000</xdr:colOff>
          <xdr:row>26</xdr:row>
          <xdr:rowOff>342900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85725</xdr:rowOff>
        </xdr:from>
        <xdr:to>
          <xdr:col>3</xdr:col>
          <xdr:colOff>352425</xdr:colOff>
          <xdr:row>40</xdr:row>
          <xdr:rowOff>381000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85725</xdr:rowOff>
        </xdr:from>
        <xdr:to>
          <xdr:col>6</xdr:col>
          <xdr:colOff>342900</xdr:colOff>
          <xdr:row>40</xdr:row>
          <xdr:rowOff>381000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104775</xdr:rowOff>
        </xdr:from>
        <xdr:to>
          <xdr:col>9</xdr:col>
          <xdr:colOff>352425</xdr:colOff>
          <xdr:row>40</xdr:row>
          <xdr:rowOff>352425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85725</xdr:rowOff>
        </xdr:from>
        <xdr:to>
          <xdr:col>15</xdr:col>
          <xdr:colOff>352425</xdr:colOff>
          <xdr:row>26</xdr:row>
          <xdr:rowOff>352425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66675</xdr:rowOff>
        </xdr:from>
        <xdr:to>
          <xdr:col>2</xdr:col>
          <xdr:colOff>390525</xdr:colOff>
          <xdr:row>4</xdr:row>
          <xdr:rowOff>381000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66675</xdr:rowOff>
        </xdr:from>
        <xdr:to>
          <xdr:col>3</xdr:col>
          <xdr:colOff>295275</xdr:colOff>
          <xdr:row>5</xdr:row>
          <xdr:rowOff>352425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66675</xdr:rowOff>
        </xdr:from>
        <xdr:to>
          <xdr:col>6</xdr:col>
          <xdr:colOff>381000</xdr:colOff>
          <xdr:row>5</xdr:row>
          <xdr:rowOff>381000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85725</xdr:rowOff>
        </xdr:from>
        <xdr:to>
          <xdr:col>12</xdr:col>
          <xdr:colOff>247650</xdr:colOff>
          <xdr:row>5</xdr:row>
          <xdr:rowOff>381000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57150</xdr:rowOff>
        </xdr:from>
        <xdr:to>
          <xdr:col>17</xdr:col>
          <xdr:colOff>800100</xdr:colOff>
          <xdr:row>5</xdr:row>
          <xdr:rowOff>371475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57150</xdr:rowOff>
        </xdr:from>
        <xdr:to>
          <xdr:col>15</xdr:col>
          <xdr:colOff>219075</xdr:colOff>
          <xdr:row>5</xdr:row>
          <xdr:rowOff>419100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30</xdr:row>
          <xdr:rowOff>57150</xdr:rowOff>
        </xdr:from>
        <xdr:to>
          <xdr:col>6</xdr:col>
          <xdr:colOff>381000</xdr:colOff>
          <xdr:row>30</xdr:row>
          <xdr:rowOff>352425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28575</xdr:rowOff>
        </xdr:from>
        <xdr:to>
          <xdr:col>9</xdr:col>
          <xdr:colOff>0</xdr:colOff>
          <xdr:row>30</xdr:row>
          <xdr:rowOff>381000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66675</xdr:rowOff>
        </xdr:from>
        <xdr:to>
          <xdr:col>11</xdr:col>
          <xdr:colOff>247650</xdr:colOff>
          <xdr:row>30</xdr:row>
          <xdr:rowOff>352425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31</xdr:row>
          <xdr:rowOff>66675</xdr:rowOff>
        </xdr:from>
        <xdr:to>
          <xdr:col>6</xdr:col>
          <xdr:colOff>381000</xdr:colOff>
          <xdr:row>31</xdr:row>
          <xdr:rowOff>381000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66675</xdr:rowOff>
        </xdr:from>
        <xdr:to>
          <xdr:col>8</xdr:col>
          <xdr:colOff>381000</xdr:colOff>
          <xdr:row>31</xdr:row>
          <xdr:rowOff>381000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66675</xdr:rowOff>
        </xdr:from>
        <xdr:to>
          <xdr:col>8</xdr:col>
          <xdr:colOff>0</xdr:colOff>
          <xdr:row>18</xdr:row>
          <xdr:rowOff>295275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66675</xdr:rowOff>
        </xdr:from>
        <xdr:to>
          <xdr:col>4</xdr:col>
          <xdr:colOff>390525</xdr:colOff>
          <xdr:row>4</xdr:row>
          <xdr:rowOff>390525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85725</xdr:rowOff>
        </xdr:from>
        <xdr:to>
          <xdr:col>7</xdr:col>
          <xdr:colOff>152400</xdr:colOff>
          <xdr:row>6</xdr:row>
          <xdr:rowOff>381000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352425</xdr:rowOff>
        </xdr:from>
        <xdr:to>
          <xdr:col>8</xdr:col>
          <xdr:colOff>0</xdr:colOff>
          <xdr:row>18</xdr:row>
          <xdr:rowOff>581025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28575</xdr:rowOff>
        </xdr:from>
        <xdr:to>
          <xdr:col>8</xdr:col>
          <xdr:colOff>0</xdr:colOff>
          <xdr:row>19</xdr:row>
          <xdr:rowOff>200025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247650</xdr:rowOff>
        </xdr:from>
        <xdr:to>
          <xdr:col>8</xdr:col>
          <xdr:colOff>0</xdr:colOff>
          <xdr:row>19</xdr:row>
          <xdr:rowOff>409575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438150</xdr:rowOff>
        </xdr:from>
        <xdr:to>
          <xdr:col>8</xdr:col>
          <xdr:colOff>66675</xdr:colOff>
          <xdr:row>20</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28</xdr:row>
          <xdr:rowOff>57150</xdr:rowOff>
        </xdr:from>
        <xdr:to>
          <xdr:col>7</xdr:col>
          <xdr:colOff>381000</xdr:colOff>
          <xdr:row>28</xdr:row>
          <xdr:rowOff>352425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10546337" y="11008179"/>
          <a:ext cx="7605592" cy="4694464"/>
          <a:chOff x="12111158" y="6586290"/>
          <a:chExt cx="6470596" cy="3916025"/>
        </a:xfrm>
      </xdr:grpSpPr>
      <xdr:pic>
        <xdr:nvPicPr>
          <xdr:cNvPr id="33" name="図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6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6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133350</xdr:colOff>
          <xdr:row>4</xdr:row>
          <xdr:rowOff>85725</xdr:rowOff>
        </xdr:from>
        <xdr:to>
          <xdr:col>10</xdr:col>
          <xdr:colOff>66675</xdr:colOff>
          <xdr:row>4</xdr:row>
          <xdr:rowOff>381000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85725</xdr:rowOff>
        </xdr:from>
        <xdr:to>
          <xdr:col>14</xdr:col>
          <xdr:colOff>95250</xdr:colOff>
          <xdr:row>4</xdr:row>
          <xdr:rowOff>352425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21-031Au/Desktop/&#26908;&#35388;/&#35430;&#34892;_20230907/&#12304;&#27096;&#24335;_&#26368;&#26032;&#12305;CSV&#12471;&#12540;&#12488;(IP10461%20&#30456;&#25163;&#26041;&#19968;&#25324;&#30331;&#37682;)20200519_20230608C&#21015;&#25991;&#23383;&#21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L21-031Au/Desktop/&#37504;&#34892;&#21475;&#24231;&#31561;&#25391;&#36796;&#20381;&#38972;&#26360;&#65288;&#26053;&#36027;&#12539;&#35613;&#37329;&#12539;&#31435;&#26367;&#25173;&#29992;&#65289;_202412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用紙　Form"/>
      <sheetName val="記入例"/>
      <sheetName val="Example"/>
      <sheetName val="貼付用シート"/>
      <sheetName val="リスト_登録用紙"/>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zengin.ajtw.net/"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printerSettings" Target="../printerSettings/printerSettings3.bin"/><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hyperlink" Target="https://zengin.ajtw.net/"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5" Type="http://schemas.openxmlformats.org/officeDocument/2006/relationships/vmlDrawing" Target="../drawings/vmlDrawing3.v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drawing" Target="../drawings/drawing2.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printerSettings" Target="../printerSettings/printerSettings4.bin"/><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hyperlink" Target="https://zengin.ajtw.net/" TargetMode="External"/><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37" Type="http://schemas.openxmlformats.org/officeDocument/2006/relationships/ctrlProp" Target="../ctrlProps/ctrlProp96.xml"/><Relationship Id="rId5" Type="http://schemas.openxmlformats.org/officeDocument/2006/relationships/vmlDrawing" Target="../drawings/vmlDrawing4.v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drawing" Target="../drawings/drawing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printerSettings" Target="../printerSettings/printerSettings5.bin"/><Relationship Id="rId21" Type="http://schemas.openxmlformats.org/officeDocument/2006/relationships/ctrlProp" Target="../ctrlProps/ctrlProp112.xml"/><Relationship Id="rId34" Type="http://schemas.openxmlformats.org/officeDocument/2006/relationships/ctrlProp" Target="../ctrlProps/ctrlProp125.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107.xml"/><Relationship Id="rId20" Type="http://schemas.openxmlformats.org/officeDocument/2006/relationships/ctrlProp" Target="../ctrlProps/ctrlProp111.xml"/><Relationship Id="rId29" Type="http://schemas.openxmlformats.org/officeDocument/2006/relationships/ctrlProp" Target="../ctrlProps/ctrlProp120.xml"/><Relationship Id="rId1" Type="http://schemas.openxmlformats.org/officeDocument/2006/relationships/hyperlink" Target="https://zengin.ajtw.net/" TargetMode="External"/><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5" Type="http://schemas.openxmlformats.org/officeDocument/2006/relationships/vmlDrawing" Target="../drawings/vmlDrawing5.v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10" Type="http://schemas.openxmlformats.org/officeDocument/2006/relationships/ctrlProp" Target="../ctrlProps/ctrlProp101.xml"/><Relationship Id="rId19" Type="http://schemas.openxmlformats.org/officeDocument/2006/relationships/ctrlProp" Target="../ctrlProps/ctrlProp110.xml"/><Relationship Id="rId31" Type="http://schemas.openxmlformats.org/officeDocument/2006/relationships/ctrlProp" Target="../ctrlProps/ctrlProp122.xml"/><Relationship Id="rId4" Type="http://schemas.openxmlformats.org/officeDocument/2006/relationships/drawing" Target="../drawings/drawing4.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 Type="http://schemas.openxmlformats.org/officeDocument/2006/relationships/printerSettings" Target="../printerSettings/printerSettings6.bin"/><Relationship Id="rId21" Type="http://schemas.openxmlformats.org/officeDocument/2006/relationships/ctrlProp" Target="../ctrlProps/ctrlProp144.xml"/><Relationship Id="rId34" Type="http://schemas.openxmlformats.org/officeDocument/2006/relationships/ctrlProp" Target="../ctrlProps/ctrlProp157.x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139.xml"/><Relationship Id="rId20" Type="http://schemas.openxmlformats.org/officeDocument/2006/relationships/ctrlProp" Target="../ctrlProps/ctrlProp143.xml"/><Relationship Id="rId29" Type="http://schemas.openxmlformats.org/officeDocument/2006/relationships/ctrlProp" Target="../ctrlProps/ctrlProp152.xml"/><Relationship Id="rId1" Type="http://schemas.openxmlformats.org/officeDocument/2006/relationships/hyperlink" Target="https://zengin.ajtw.net/" TargetMode="External"/><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5" Type="http://schemas.openxmlformats.org/officeDocument/2006/relationships/vmlDrawing" Target="../drawings/vmlDrawing6.v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 Type="http://schemas.openxmlformats.org/officeDocument/2006/relationships/drawing" Target="../drawings/drawing5.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26" Type="http://schemas.openxmlformats.org/officeDocument/2006/relationships/ctrlProp" Target="../ctrlProps/ctrlProp181.xml"/><Relationship Id="rId3" Type="http://schemas.openxmlformats.org/officeDocument/2006/relationships/printerSettings" Target="../printerSettings/printerSettings7.bin"/><Relationship Id="rId21" Type="http://schemas.openxmlformats.org/officeDocument/2006/relationships/ctrlProp" Target="../ctrlProps/ctrlProp176.xml"/><Relationship Id="rId34" Type="http://schemas.openxmlformats.org/officeDocument/2006/relationships/ctrlProp" Target="../ctrlProps/ctrlProp189.x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5" Type="http://schemas.openxmlformats.org/officeDocument/2006/relationships/ctrlProp" Target="../ctrlProps/ctrlProp180.xml"/><Relationship Id="rId33" Type="http://schemas.openxmlformats.org/officeDocument/2006/relationships/ctrlProp" Target="../ctrlProps/ctrlProp188.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171.xml"/><Relationship Id="rId20" Type="http://schemas.openxmlformats.org/officeDocument/2006/relationships/ctrlProp" Target="../ctrlProps/ctrlProp175.xml"/><Relationship Id="rId29" Type="http://schemas.openxmlformats.org/officeDocument/2006/relationships/ctrlProp" Target="../ctrlProps/ctrlProp184.xml"/><Relationship Id="rId1" Type="http://schemas.openxmlformats.org/officeDocument/2006/relationships/hyperlink" Target="https://zengin.ajtw.net/" TargetMode="External"/><Relationship Id="rId6" Type="http://schemas.openxmlformats.org/officeDocument/2006/relationships/ctrlProp" Target="../ctrlProps/ctrlProp161.xml"/><Relationship Id="rId11" Type="http://schemas.openxmlformats.org/officeDocument/2006/relationships/ctrlProp" Target="../ctrlProps/ctrlProp166.xml"/><Relationship Id="rId24" Type="http://schemas.openxmlformats.org/officeDocument/2006/relationships/ctrlProp" Target="../ctrlProps/ctrlProp179.xml"/><Relationship Id="rId32" Type="http://schemas.openxmlformats.org/officeDocument/2006/relationships/ctrlProp" Target="../ctrlProps/ctrlProp187.xml"/><Relationship Id="rId37" Type="http://schemas.openxmlformats.org/officeDocument/2006/relationships/ctrlProp" Target="../ctrlProps/ctrlProp192.xml"/><Relationship Id="rId5" Type="http://schemas.openxmlformats.org/officeDocument/2006/relationships/vmlDrawing" Target="../drawings/vmlDrawing7.vml"/><Relationship Id="rId15" Type="http://schemas.openxmlformats.org/officeDocument/2006/relationships/ctrlProp" Target="../ctrlProps/ctrlProp170.xml"/><Relationship Id="rId23" Type="http://schemas.openxmlformats.org/officeDocument/2006/relationships/ctrlProp" Target="../ctrlProps/ctrlProp178.xml"/><Relationship Id="rId28" Type="http://schemas.openxmlformats.org/officeDocument/2006/relationships/ctrlProp" Target="../ctrlProps/ctrlProp183.xml"/><Relationship Id="rId36" Type="http://schemas.openxmlformats.org/officeDocument/2006/relationships/ctrlProp" Target="../ctrlProps/ctrlProp191.xml"/><Relationship Id="rId10" Type="http://schemas.openxmlformats.org/officeDocument/2006/relationships/ctrlProp" Target="../ctrlProps/ctrlProp165.xml"/><Relationship Id="rId19" Type="http://schemas.openxmlformats.org/officeDocument/2006/relationships/ctrlProp" Target="../ctrlProps/ctrlProp174.xml"/><Relationship Id="rId31" Type="http://schemas.openxmlformats.org/officeDocument/2006/relationships/ctrlProp" Target="../ctrlProps/ctrlProp186.xml"/><Relationship Id="rId4" Type="http://schemas.openxmlformats.org/officeDocument/2006/relationships/drawing" Target="../drawings/drawing6.xml"/><Relationship Id="rId9" Type="http://schemas.openxmlformats.org/officeDocument/2006/relationships/ctrlProp" Target="../ctrlProps/ctrlProp164.xml"/><Relationship Id="rId14" Type="http://schemas.openxmlformats.org/officeDocument/2006/relationships/ctrlProp" Target="../ctrlProps/ctrlProp169.xml"/><Relationship Id="rId22" Type="http://schemas.openxmlformats.org/officeDocument/2006/relationships/ctrlProp" Target="../ctrlProps/ctrlProp177.xml"/><Relationship Id="rId27" Type="http://schemas.openxmlformats.org/officeDocument/2006/relationships/ctrlProp" Target="../ctrlProps/ctrlProp182.xml"/><Relationship Id="rId30" Type="http://schemas.openxmlformats.org/officeDocument/2006/relationships/ctrlProp" Target="../ctrlProps/ctrlProp185.xml"/><Relationship Id="rId35" Type="http://schemas.openxmlformats.org/officeDocument/2006/relationships/ctrlProp" Target="../ctrlProps/ctrlProp190.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xcelkamiwaza.com/substitut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N53"/>
  <sheetViews>
    <sheetView tabSelected="1" view="pageBreakPreview" zoomScale="70" zoomScaleNormal="70" zoomScaleSheetLayoutView="70" workbookViewId="0">
      <selection activeCell="B16" sqref="B16:G16"/>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690</v>
      </c>
    </row>
    <row r="2" spans="1:40" ht="20.100000000000001" customHeight="1">
      <c r="D2" s="334"/>
      <c r="E2" s="334"/>
      <c r="F2" s="334"/>
      <c r="G2" s="334"/>
      <c r="H2" s="334"/>
      <c r="I2" s="334"/>
      <c r="J2" s="334"/>
      <c r="K2" s="334"/>
      <c r="L2" s="334"/>
      <c r="M2" s="334"/>
      <c r="AF2" s="219" t="s">
        <v>362</v>
      </c>
    </row>
    <row r="3" spans="1:40" ht="30" customHeight="1">
      <c r="B3" s="222"/>
      <c r="D3" s="220" t="s">
        <v>0</v>
      </c>
      <c r="L3" s="223"/>
      <c r="M3" s="339" t="s">
        <v>1</v>
      </c>
      <c r="N3" s="339"/>
      <c r="O3" s="339"/>
      <c r="P3" s="340" t="s">
        <v>2</v>
      </c>
      <c r="Q3" s="340"/>
      <c r="R3" s="340"/>
      <c r="S3" s="224"/>
      <c r="V3" s="225"/>
      <c r="AF3" s="226" t="s">
        <v>348</v>
      </c>
      <c r="AG3" s="226" t="s">
        <v>349</v>
      </c>
      <c r="AH3" s="226" t="s">
        <v>351</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0</v>
      </c>
      <c r="AG4" s="217" t="b">
        <v>0</v>
      </c>
      <c r="AH4" s="217">
        <f>COUNTIF(AF4:AG4,TRUE)</f>
        <v>0</v>
      </c>
      <c r="AI4" s="217" t="str">
        <f>_xlfn.IFS(AH4&gt;=2,"要確認",AH4=0,"未選択",AND(AF4=TRUE,AG4=FALSE),"新規",AND(AF4=FALSE,AG4=TRUE),"変更")</f>
        <v>未選択</v>
      </c>
    </row>
    <row r="5" spans="1:40" ht="35.1" customHeight="1" outlineLevel="1">
      <c r="A5" s="227" t="s">
        <v>66</v>
      </c>
      <c r="B5" s="228"/>
      <c r="C5" s="229" t="s">
        <v>32</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232" t="s">
        <v>33</v>
      </c>
      <c r="D6" s="232"/>
      <c r="E6" s="232"/>
      <c r="F6" s="232" t="s">
        <v>34</v>
      </c>
      <c r="G6" s="232"/>
      <c r="H6" s="232"/>
      <c r="I6" s="232"/>
      <c r="J6" s="232" t="s">
        <v>35</v>
      </c>
      <c r="K6" s="232"/>
      <c r="L6" s="229"/>
      <c r="M6" s="229"/>
      <c r="N6" s="229"/>
      <c r="O6" s="230" t="s">
        <v>36</v>
      </c>
      <c r="P6" s="229"/>
      <c r="Q6" s="229"/>
      <c r="R6" s="230" t="s">
        <v>65</v>
      </c>
      <c r="AF6" s="233" t="s">
        <v>381</v>
      </c>
      <c r="AG6" s="233" t="s">
        <v>382</v>
      </c>
      <c r="AH6" s="233" t="s">
        <v>351</v>
      </c>
      <c r="AI6" s="233" t="s">
        <v>350</v>
      </c>
    </row>
    <row r="7" spans="1:40" ht="34.5" customHeight="1" outlineLevel="1">
      <c r="A7" s="333"/>
      <c r="B7" s="234"/>
      <c r="C7" s="220" t="s">
        <v>104</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未選択</v>
      </c>
    </row>
    <row r="8" spans="1:40" ht="34.5" customHeight="1" outlineLevel="1">
      <c r="A8" s="236" t="s">
        <v>77</v>
      </c>
      <c r="B8" s="335"/>
      <c r="C8" s="336"/>
      <c r="D8" s="336"/>
      <c r="E8" s="336"/>
      <c r="F8" s="336"/>
      <c r="G8" s="336"/>
      <c r="H8" s="336"/>
      <c r="I8" s="336"/>
      <c r="J8" s="336"/>
      <c r="K8" s="336"/>
      <c r="L8" s="336"/>
      <c r="M8" s="336"/>
      <c r="N8" s="336"/>
      <c r="O8" s="336"/>
      <c r="P8" s="336"/>
      <c r="Q8" s="336"/>
      <c r="R8" s="337"/>
    </row>
    <row r="9" spans="1:40" ht="35.1" customHeight="1" outlineLevel="1">
      <c r="A9" s="236" t="s">
        <v>78</v>
      </c>
      <c r="B9" s="335"/>
      <c r="C9" s="336"/>
      <c r="D9" s="336"/>
      <c r="E9" s="336"/>
      <c r="F9" s="336"/>
      <c r="G9" s="336"/>
      <c r="H9" s="336"/>
      <c r="I9" s="336"/>
      <c r="J9" s="336"/>
      <c r="K9" s="336"/>
      <c r="L9" s="336"/>
      <c r="M9" s="336"/>
      <c r="N9" s="336"/>
      <c r="O9" s="336"/>
      <c r="P9" s="336"/>
      <c r="Q9" s="336"/>
      <c r="R9" s="337"/>
      <c r="AF9" s="226" t="s">
        <v>352</v>
      </c>
      <c r="AG9" s="226" t="s">
        <v>353</v>
      </c>
      <c r="AH9" s="226" t="s">
        <v>543</v>
      </c>
      <c r="AI9" s="226" t="s">
        <v>354</v>
      </c>
      <c r="AJ9" s="226" t="s">
        <v>355</v>
      </c>
      <c r="AK9" s="226" t="s">
        <v>356</v>
      </c>
      <c r="AL9" s="237" t="s">
        <v>534</v>
      </c>
      <c r="AM9" s="226" t="s">
        <v>351</v>
      </c>
      <c r="AN9" s="226" t="s">
        <v>350</v>
      </c>
    </row>
    <row r="10" spans="1:40" ht="35.1" customHeight="1" outlineLevel="1">
      <c r="A10" s="236" t="s">
        <v>4</v>
      </c>
      <c r="B10" s="351"/>
      <c r="C10" s="352"/>
      <c r="D10" s="226" t="s">
        <v>43</v>
      </c>
      <c r="E10" s="351"/>
      <c r="F10" s="352"/>
      <c r="G10" s="226" t="s">
        <v>44</v>
      </c>
      <c r="H10" s="351"/>
      <c r="I10" s="352"/>
      <c r="J10" s="226" t="s">
        <v>45</v>
      </c>
      <c r="K10" s="345" t="str">
        <f>IF(B10="","",DATE(B10,E10,H10))</f>
        <v/>
      </c>
      <c r="L10" s="345"/>
      <c r="M10" s="345"/>
      <c r="N10" s="345"/>
      <c r="O10" s="345"/>
      <c r="P10" s="341"/>
      <c r="Q10" s="342"/>
      <c r="R10" s="342"/>
      <c r="S10" s="342"/>
      <c r="T10" s="238"/>
      <c r="U10" s="238"/>
      <c r="AF10" s="217" t="b">
        <v>0</v>
      </c>
      <c r="AG10" s="217" t="b">
        <v>0</v>
      </c>
      <c r="AH10" s="217" t="b">
        <v>1</v>
      </c>
      <c r="AI10" s="217" t="b">
        <v>0</v>
      </c>
      <c r="AJ10" s="217" t="b">
        <v>0</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東京科学大学の学生</v>
      </c>
    </row>
    <row r="11" spans="1:40" ht="35.1" customHeight="1" outlineLevel="1">
      <c r="A11" s="236" t="s">
        <v>5</v>
      </c>
      <c r="B11" s="335"/>
      <c r="C11" s="336"/>
      <c r="D11" s="336"/>
      <c r="E11" s="336"/>
      <c r="F11" s="336"/>
      <c r="G11" s="336"/>
      <c r="H11" s="336"/>
      <c r="I11" s="336"/>
      <c r="J11" s="336"/>
      <c r="K11" s="363"/>
      <c r="L11" s="363"/>
      <c r="M11" s="363"/>
      <c r="N11" s="363"/>
      <c r="O11" s="364"/>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
      </c>
      <c r="Y12" s="365"/>
      <c r="Z12" s="365"/>
      <c r="AA12" s="365"/>
      <c r="AB12" s="365"/>
      <c r="AC12" s="365"/>
      <c r="AD12" s="365"/>
      <c r="AE12" s="365"/>
      <c r="AF12" s="365"/>
      <c r="AG12" s="365"/>
      <c r="AH12" s="365"/>
    </row>
    <row r="13" spans="1:40" ht="36" customHeight="1" outlineLevel="1" thickBot="1">
      <c r="A13" s="407"/>
      <c r="B13" s="362"/>
      <c r="C13" s="362"/>
      <c r="D13" s="362"/>
      <c r="E13" s="309" t="s">
        <v>79</v>
      </c>
      <c r="F13" s="362"/>
      <c r="G13" s="362"/>
      <c r="H13" s="362"/>
      <c r="I13" s="362"/>
      <c r="J13" s="373"/>
      <c r="K13" s="374"/>
      <c r="L13" s="374"/>
      <c r="M13" s="374"/>
      <c r="N13" s="374"/>
      <c r="O13" s="374"/>
      <c r="P13" s="341"/>
      <c r="Q13" s="342"/>
      <c r="R13" s="342"/>
      <c r="S13" s="342"/>
      <c r="U13" s="240" t="s">
        <v>94</v>
      </c>
      <c r="Y13" s="238"/>
      <c r="Z13" s="238"/>
      <c r="AA13" s="238"/>
      <c r="AB13" s="238"/>
      <c r="AC13" s="238"/>
      <c r="AD13" s="238"/>
      <c r="AE13" s="238"/>
      <c r="AF13" s="238"/>
      <c r="AG13" s="238"/>
      <c r="AH13" s="238"/>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376"/>
      <c r="C15" s="376"/>
      <c r="D15" s="376"/>
      <c r="E15" s="376"/>
      <c r="F15" s="376"/>
      <c r="G15" s="362"/>
      <c r="H15" s="362"/>
      <c r="I15" s="362"/>
      <c r="J15" s="362"/>
      <c r="K15" s="362"/>
      <c r="L15" s="362"/>
      <c r="M15" s="362"/>
      <c r="N15" s="362"/>
      <c r="O15" s="362"/>
      <c r="P15" s="362"/>
      <c r="Q15" s="362"/>
      <c r="R15" s="362"/>
      <c r="U15" s="244"/>
      <c r="W15" s="244"/>
    </row>
    <row r="16" spans="1:40" ht="34.5" customHeight="1" outlineLevel="1">
      <c r="A16" s="245" t="s">
        <v>39</v>
      </c>
      <c r="B16" s="412"/>
      <c r="C16" s="413"/>
      <c r="D16" s="413"/>
      <c r="E16" s="413"/>
      <c r="F16" s="413"/>
      <c r="G16" s="414"/>
      <c r="H16" s="366"/>
      <c r="I16" s="366"/>
      <c r="J16" s="366"/>
      <c r="K16" s="353"/>
      <c r="L16" s="353"/>
      <c r="M16" s="353"/>
      <c r="N16" s="353"/>
      <c r="O16" s="353"/>
      <c r="P16" s="344" t="s">
        <v>75</v>
      </c>
      <c r="Q16" s="344"/>
      <c r="R16" s="344"/>
      <c r="S16" s="344"/>
      <c r="T16" s="222"/>
    </row>
    <row r="17" spans="1:38" ht="34.5" customHeight="1" outlineLevel="1">
      <c r="A17" s="236" t="s">
        <v>40</v>
      </c>
      <c r="B17" s="369"/>
      <c r="C17" s="370"/>
      <c r="D17" s="370"/>
      <c r="E17" s="370"/>
      <c r="F17" s="370"/>
      <c r="G17" s="371"/>
      <c r="H17" s="367" t="s">
        <v>41</v>
      </c>
      <c r="I17" s="350"/>
      <c r="J17" s="368"/>
      <c r="K17" s="421"/>
      <c r="L17" s="422"/>
      <c r="M17" s="422"/>
      <c r="N17" s="422"/>
      <c r="O17" s="373"/>
      <c r="P17" s="344"/>
      <c r="Q17" s="344"/>
      <c r="R17" s="344"/>
      <c r="S17" s="344"/>
      <c r="T17" s="246"/>
      <c r="AF17" s="226" t="s">
        <v>372</v>
      </c>
      <c r="AG17" s="226" t="s">
        <v>373</v>
      </c>
      <c r="AH17" s="226" t="s">
        <v>351</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0</v>
      </c>
      <c r="AG18" s="217" t="b">
        <v>0</v>
      </c>
      <c r="AH18" s="217">
        <f>COUNTIF(AF18:AG18,TRUE)</f>
        <v>0</v>
      </c>
      <c r="AI18" s="218" t="str">
        <f>_xlfn.IFS(AH18&gt;=2,"要確認",AH18=0,"未選択",AND(AH18=1,AF18=TRUE),"銀行",AND(AH18=1,AG18=TRUE),"信用金庫")</f>
        <v>未選択</v>
      </c>
    </row>
    <row r="19" spans="1:38" ht="50.25" customHeight="1" outlineLevel="1">
      <c r="A19" s="332" t="s">
        <v>8</v>
      </c>
      <c r="B19" s="354"/>
      <c r="C19" s="355"/>
      <c r="D19" s="355"/>
      <c r="E19" s="355"/>
      <c r="F19" s="355"/>
      <c r="G19" s="347" t="s">
        <v>63</v>
      </c>
      <c r="H19" s="348"/>
      <c r="I19" s="349" t="s">
        <v>90</v>
      </c>
      <c r="J19" s="350"/>
      <c r="K19" s="359"/>
      <c r="L19" s="359"/>
      <c r="M19" s="359"/>
      <c r="N19" s="359"/>
      <c r="O19" s="342" t="s">
        <v>642</v>
      </c>
      <c r="P19" s="411"/>
      <c r="Q19" s="411"/>
      <c r="R19" s="411"/>
      <c r="S19" s="411"/>
      <c r="T19" s="248"/>
      <c r="U19" s="4" t="s">
        <v>87</v>
      </c>
      <c r="V19" s="240"/>
      <c r="W19" s="240"/>
    </row>
    <row r="20" spans="1:38" ht="50.25" customHeight="1" outlineLevel="1">
      <c r="A20" s="346"/>
      <c r="B20" s="354"/>
      <c r="C20" s="355"/>
      <c r="D20" s="355"/>
      <c r="E20" s="355"/>
      <c r="F20" s="355"/>
      <c r="G20" s="347" t="s">
        <v>64</v>
      </c>
      <c r="H20" s="348"/>
      <c r="I20" s="360" t="s">
        <v>91</v>
      </c>
      <c r="J20" s="361"/>
      <c r="K20" s="359"/>
      <c r="L20" s="359"/>
      <c r="M20" s="359"/>
      <c r="N20" s="359"/>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351</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0</v>
      </c>
      <c r="AG21" s="217" t="b">
        <v>0</v>
      </c>
      <c r="AH21" s="217">
        <f>COUNTIF(AF21:AG21,TRUE)</f>
        <v>0</v>
      </c>
      <c r="AI21" s="218" t="str">
        <f>_xlfn.IFS(AH21&gt;=2,"要確認",AH21=0,"未選択",AND(AH21=1,AF21=TRUE),"普通",AND(AH21=1,AG21=TRUE),"当座")</f>
        <v>未選択</v>
      </c>
    </row>
    <row r="22" spans="1:38" ht="35.1" customHeight="1" outlineLevel="1" thickBot="1">
      <c r="A22" s="227" t="s">
        <v>650</v>
      </c>
      <c r="B22" s="359"/>
      <c r="C22" s="359"/>
      <c r="D22" s="359"/>
      <c r="E22" s="359"/>
      <c r="F22" s="359"/>
      <c r="G22" s="359"/>
      <c r="H22" s="359"/>
      <c r="I22" s="251"/>
      <c r="J22" s="252"/>
      <c r="K22" s="252"/>
      <c r="L22" s="252"/>
      <c r="M22" s="252"/>
      <c r="N22" s="252"/>
      <c r="O22" s="252"/>
      <c r="P22" s="252"/>
      <c r="Q22" s="252"/>
      <c r="R22" s="252"/>
      <c r="U22" s="240" t="s">
        <v>638</v>
      </c>
      <c r="V22" s="240"/>
      <c r="W22" s="253"/>
    </row>
    <row r="23" spans="1:38" ht="35.1" customHeight="1" outlineLevel="1" thickBot="1">
      <c r="A23" s="254" t="s">
        <v>12</v>
      </c>
      <c r="B23" s="357"/>
      <c r="C23" s="358"/>
      <c r="D23" s="358"/>
      <c r="E23" s="358"/>
      <c r="F23" s="358"/>
      <c r="G23" s="358"/>
      <c r="H23" s="358"/>
      <c r="I23" s="355"/>
      <c r="J23" s="355"/>
      <c r="K23" s="355"/>
      <c r="L23" s="355"/>
      <c r="M23" s="355"/>
      <c r="N23" s="355"/>
      <c r="O23" s="355"/>
      <c r="P23" s="355"/>
      <c r="Q23" s="355"/>
      <c r="R23" s="356"/>
      <c r="U23" s="255" t="e">
        <f>_xlfn.WEBSERVICE("https://api.excelapi.org/convert/json2plain?url=https://zengin-code.github.io/api/banks.json&amp;target="&amp;_xlfn.ENCODEURL(処理用!C78)&amp;".name")</f>
        <v>#VALUE!</v>
      </c>
      <c r="V23" s="256" t="e">
        <f>_xlfn.WEBSERVICE("https://api.excelapi.org/convert/json2plain?url=https://zengin-code.github.io/api/"&amp;"branches/"&amp;処理用!C78&amp;".json"&amp;"&amp;target="&amp;_xlfn.ENCODEURL(処理用!C84)&amp;".name")</f>
        <v>#VALUE!</v>
      </c>
      <c r="W23" s="240"/>
      <c r="AF23" s="226" t="s">
        <v>374</v>
      </c>
      <c r="AG23" s="226" t="s">
        <v>375</v>
      </c>
      <c r="AH23" s="226" t="s">
        <v>376</v>
      </c>
      <c r="AI23" s="226" t="s">
        <v>351</v>
      </c>
      <c r="AJ23" s="226" t="s">
        <v>350</v>
      </c>
    </row>
    <row r="24" spans="1:38" ht="35.1" customHeight="1" outlineLevel="1">
      <c r="A24" s="236" t="s">
        <v>13</v>
      </c>
      <c r="B24" s="354"/>
      <c r="C24" s="355"/>
      <c r="D24" s="355"/>
      <c r="E24" s="355"/>
      <c r="F24" s="355"/>
      <c r="G24" s="355"/>
      <c r="H24" s="355"/>
      <c r="I24" s="355"/>
      <c r="J24" s="355"/>
      <c r="K24" s="355"/>
      <c r="L24" s="355"/>
      <c r="M24" s="355"/>
      <c r="N24" s="355"/>
      <c r="O24" s="355"/>
      <c r="P24" s="355"/>
      <c r="Q24" s="355"/>
      <c r="R24" s="356"/>
      <c r="V24" s="257"/>
      <c r="W24" s="257"/>
      <c r="X24" s="257"/>
      <c r="Y24" s="257"/>
      <c r="Z24" s="257"/>
      <c r="AA24" s="257"/>
      <c r="AB24" s="257"/>
      <c r="AC24" s="257"/>
      <c r="AD24" s="257"/>
      <c r="AE24" s="257"/>
      <c r="AF24" s="217" t="b">
        <v>0</v>
      </c>
      <c r="AG24" s="217" t="b">
        <v>0</v>
      </c>
      <c r="AH24" s="217" t="b">
        <v>0</v>
      </c>
      <c r="AI24" s="217">
        <f>COUNTIF(AF24:AH24,TRUE)</f>
        <v>0</v>
      </c>
      <c r="AJ24" s="218" t="str">
        <f>_xlfn.IFS(AI24&gt;=2,"要確認",AI24=0,"未選択",AND(AI24=1,AF24=TRUE),"本店",AND(AI24=1,AG24=TRUE),"支店",AND(AI24=1,AH24=TRUE),"出張所")</f>
        <v>未選択</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257"/>
      <c r="AD25" s="257"/>
      <c r="AE25" s="257"/>
      <c r="AF25" s="257"/>
    </row>
    <row r="26" spans="1:38" ht="18.75" customHeight="1" outlineLevel="1">
      <c r="A26" s="260" t="s">
        <v>84</v>
      </c>
      <c r="B26" s="261"/>
      <c r="C26" s="261"/>
      <c r="D26" s="261"/>
      <c r="E26" s="261"/>
      <c r="F26" s="261"/>
      <c r="G26" s="261"/>
      <c r="H26" s="261"/>
      <c r="I26" s="261"/>
      <c r="J26" s="261"/>
      <c r="K26" s="261"/>
      <c r="L26" s="261"/>
      <c r="M26" s="261"/>
      <c r="N26" s="261"/>
      <c r="O26" s="261"/>
      <c r="P26" s="261"/>
      <c r="Q26" s="261"/>
      <c r="R26" s="261"/>
      <c r="S26" s="261"/>
      <c r="AF26" s="226" t="s">
        <v>357</v>
      </c>
      <c r="AG26" s="226" t="s">
        <v>358</v>
      </c>
      <c r="AH26" s="226" t="s">
        <v>359</v>
      </c>
      <c r="AI26" s="226" t="s">
        <v>360</v>
      </c>
      <c r="AJ26" s="226" t="s">
        <v>361</v>
      </c>
      <c r="AK26" s="226" t="s">
        <v>351</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387" t="s">
        <v>691</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17"/>
      <c r="Q29" s="418"/>
      <c r="R29" s="419"/>
      <c r="AF29" s="226" t="s">
        <v>363</v>
      </c>
      <c r="AG29" s="226" t="s">
        <v>364</v>
      </c>
      <c r="AH29" s="226" t="s">
        <v>351</v>
      </c>
      <c r="AI29" s="226" t="s">
        <v>350</v>
      </c>
    </row>
    <row r="30" spans="1:38" ht="32.25" customHeight="1" outlineLevel="1">
      <c r="A30" s="399"/>
      <c r="B30" s="349" t="s">
        <v>659</v>
      </c>
      <c r="C30" s="403"/>
      <c r="D30" s="403"/>
      <c r="E30" s="404"/>
      <c r="F30" s="388"/>
      <c r="G30" s="390"/>
      <c r="H30" s="226" t="s">
        <v>43</v>
      </c>
      <c r="I30" s="388"/>
      <c r="J30" s="390"/>
      <c r="K30" s="226" t="s">
        <v>44</v>
      </c>
      <c r="L30" s="388"/>
      <c r="M30" s="416"/>
      <c r="N30" s="268" t="s">
        <v>45</v>
      </c>
      <c r="O30" s="238"/>
      <c r="P30" s="238"/>
      <c r="Q30" s="238"/>
      <c r="R30" s="238"/>
      <c r="AF30" s="217" t="b">
        <v>0</v>
      </c>
      <c r="AG30" s="217" t="b">
        <v>0</v>
      </c>
      <c r="AH30" s="217">
        <f>COUNTIF(AF30:AG30,TRUE)</f>
        <v>0</v>
      </c>
      <c r="AI30" s="218" t="str">
        <f>_xlfn.IFS(AH30&gt;=2,"要確認",AH30=0,"未選択",AND(AH30=1,AF30=TRUE),"登録あり",AND(AH30=1,AG30=TRUE),"登録なし")</f>
        <v>未選択</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365</v>
      </c>
      <c r="AG32" s="226" t="s">
        <v>366</v>
      </c>
      <c r="AH32" s="226" t="s">
        <v>367</v>
      </c>
      <c r="AI32" s="226" t="s">
        <v>351</v>
      </c>
      <c r="AJ32" s="226" t="s">
        <v>350</v>
      </c>
    </row>
    <row r="33" spans="1:36" ht="34.5" customHeight="1" outlineLevel="1">
      <c r="A33" s="399"/>
      <c r="B33" s="401" t="s">
        <v>47</v>
      </c>
      <c r="C33" s="402"/>
      <c r="D33" s="402"/>
      <c r="E33" s="402"/>
      <c r="F33" s="381"/>
      <c r="G33" s="382"/>
      <c r="H33" s="382"/>
      <c r="I33" s="382"/>
      <c r="J33" s="382"/>
      <c r="K33" s="382"/>
      <c r="L33" s="382"/>
      <c r="M33" s="382"/>
      <c r="N33" s="382"/>
      <c r="O33" s="383"/>
      <c r="P33" s="386" t="s">
        <v>83</v>
      </c>
      <c r="Q33" s="387"/>
      <c r="R33" s="387"/>
      <c r="S33" s="387"/>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351</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276"/>
      <c r="K41" s="380" t="s">
        <v>70</v>
      </c>
      <c r="L41" s="365"/>
      <c r="M41" s="365"/>
      <c r="N41" s="365"/>
      <c r="O41" s="365"/>
      <c r="P41" s="365"/>
      <c r="Q41" s="365"/>
      <c r="R41" s="365"/>
      <c r="S41" s="365"/>
      <c r="AF41" s="226" t="s">
        <v>369</v>
      </c>
      <c r="AG41" s="226" t="s">
        <v>370</v>
      </c>
      <c r="AH41" s="226" t="s">
        <v>371</v>
      </c>
      <c r="AI41" s="226" t="s">
        <v>351</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06"/>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689</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heet="1" selectLockedCells="1"/>
  <mergeCells count="88">
    <mergeCell ref="F30:G30"/>
    <mergeCell ref="K17:O17"/>
    <mergeCell ref="A47:P47"/>
    <mergeCell ref="U25:AB25"/>
    <mergeCell ref="L29:O29"/>
    <mergeCell ref="B34:E34"/>
    <mergeCell ref="B35:E35"/>
    <mergeCell ref="B44:O44"/>
    <mergeCell ref="B43:O43"/>
    <mergeCell ref="P43:R44"/>
    <mergeCell ref="H39:R40"/>
    <mergeCell ref="B36:H36"/>
    <mergeCell ref="F33:O33"/>
    <mergeCell ref="B32:E32"/>
    <mergeCell ref="A29:A31"/>
    <mergeCell ref="B31:E31"/>
    <mergeCell ref="B30:E30"/>
    <mergeCell ref="B14:F14"/>
    <mergeCell ref="A12:A15"/>
    <mergeCell ref="G14:L14"/>
    <mergeCell ref="K41:S41"/>
    <mergeCell ref="B18:S18"/>
    <mergeCell ref="O19:S20"/>
    <mergeCell ref="B16:G16"/>
    <mergeCell ref="L27:M27"/>
    <mergeCell ref="I30:J30"/>
    <mergeCell ref="L30:M30"/>
    <mergeCell ref="B29:E29"/>
    <mergeCell ref="B28:S28"/>
    <mergeCell ref="P29:R29"/>
    <mergeCell ref="O27:P27"/>
    <mergeCell ref="C27:D27"/>
    <mergeCell ref="L42:S42"/>
    <mergeCell ref="F34:O34"/>
    <mergeCell ref="F35:O35"/>
    <mergeCell ref="J32:S32"/>
    <mergeCell ref="P33:S35"/>
    <mergeCell ref="B42:K42"/>
    <mergeCell ref="A38:C38"/>
    <mergeCell ref="B39:G39"/>
    <mergeCell ref="B40:G40"/>
    <mergeCell ref="A32:A35"/>
    <mergeCell ref="B33:E33"/>
    <mergeCell ref="Y12:AH12"/>
    <mergeCell ref="H16:J16"/>
    <mergeCell ref="H17:J17"/>
    <mergeCell ref="B17:G17"/>
    <mergeCell ref="K19:N19"/>
    <mergeCell ref="J12:O12"/>
    <mergeCell ref="J13:O13"/>
    <mergeCell ref="P12:S13"/>
    <mergeCell ref="M14:R14"/>
    <mergeCell ref="B15:F15"/>
    <mergeCell ref="G15:L15"/>
    <mergeCell ref="M15:R15"/>
    <mergeCell ref="P16:S17"/>
    <mergeCell ref="F13:I13"/>
    <mergeCell ref="B12:I12"/>
    <mergeCell ref="H10:I10"/>
    <mergeCell ref="E10:F10"/>
    <mergeCell ref="B10:C10"/>
    <mergeCell ref="K16:O16"/>
    <mergeCell ref="B24:R24"/>
    <mergeCell ref="B23:R23"/>
    <mergeCell ref="B22:H22"/>
    <mergeCell ref="B20:F20"/>
    <mergeCell ref="G20:H20"/>
    <mergeCell ref="I20:J20"/>
    <mergeCell ref="B19:F19"/>
    <mergeCell ref="K20:N20"/>
    <mergeCell ref="B13:D13"/>
    <mergeCell ref="B11:O11"/>
    <mergeCell ref="F27:G27"/>
    <mergeCell ref="I27:J27"/>
    <mergeCell ref="A6:A7"/>
    <mergeCell ref="D1:M2"/>
    <mergeCell ref="B9:R9"/>
    <mergeCell ref="B4:R4"/>
    <mergeCell ref="M3:O3"/>
    <mergeCell ref="P3:R3"/>
    <mergeCell ref="B8:R8"/>
    <mergeCell ref="P11:S11"/>
    <mergeCell ref="L7:S7"/>
    <mergeCell ref="P10:S10"/>
    <mergeCell ref="K10:O10"/>
    <mergeCell ref="A19:A20"/>
    <mergeCell ref="G19:H19"/>
    <mergeCell ref="I19:J19"/>
  </mergeCells>
  <phoneticPr fontId="2"/>
  <conditionalFormatting sqref="A27:T36">
    <cfRule type="expression" dxfId="50" priority="10">
      <formula>$AN$10&lt;&gt;"企業、団体等（個人事業主含む）"</formula>
    </cfRule>
  </conditionalFormatting>
  <conditionalFormatting sqref="U23">
    <cfRule type="containsText" dxfId="49" priority="11" operator="containsText" text="要確認">
      <formula>NOT(ISERROR(SEARCH("要確認",U23)))</formula>
    </cfRule>
  </conditionalFormatting>
  <conditionalFormatting sqref="B16:G16">
    <cfRule type="expression" dxfId="48" priority="5">
      <formula>OR($AN$10=$AH$9,$AN$10=$AI$9,$AN$10=$AJ$9,$AN$10=$AL$9)</formula>
    </cfRule>
  </conditionalFormatting>
  <conditionalFormatting sqref="B17:G17">
    <cfRule type="expression" dxfId="47" priority="4">
      <formula>$AN$10&lt;&gt;"東京科学大学の学生"</formula>
    </cfRule>
  </conditionalFormatting>
  <conditionalFormatting sqref="B10:J10">
    <cfRule type="expression" dxfId="46" priority="3">
      <formula>OR($AN$10=$AK$9,$AN$10=$AL$9)</formula>
    </cfRule>
  </conditionalFormatting>
  <conditionalFormatting sqref="B11:O11">
    <cfRule type="expression" dxfId="45" priority="2">
      <formula>$AN$10=$AL$9</formula>
    </cfRule>
  </conditionalFormatting>
  <conditionalFormatting sqref="K17:O17">
    <cfRule type="expression" dxfId="44" priority="1">
      <formula>OR($AN$10=$AL$9,$AN$10=$AK$9)</formula>
    </cfRule>
  </conditionalFormatting>
  <dataValidations xWindow="592" yWindow="453" count="5">
    <dataValidation imeMode="disabled" allowBlank="1" showInputMessage="1" showErrorMessage="1" sqref="H10:I10 E10:F10 B10:C10 B13 F29 B36 K19 F13 B22:H22 H33:O35 F30:G30 L30:M30 I30:J30 B18:G18 B16:B17 B42 B32:G35" xr:uid="{CEC981B9-B5D4-4F03-A5FB-F060F9959260}"/>
    <dataValidation imeMode="fullKatakana" allowBlank="1" showInputMessage="1" showErrorMessage="1" sqref="B44 B25:R25" xr:uid="{145BCEE0-8282-4244-8D19-5C7C042FCAC8}"/>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E2A8DC36-38DC-4DC6-BEA7-3835970B2B96}"/>
    <dataValidation imeMode="fullKatakana" allowBlank="1" showInputMessage="1" showErrorMessage="1" promptTitle="ーーーーーーーーーーーーーーーーーーーーーーー" prompt="・カナには法人格（カブシキガイシャ等）は記載不要です。_x000a__x000a_・旧姓を使用する場合は、旧姓の後に続けて新姓を記載してください。_x000a_　【例】　_x000a_氏名／法人欄に「東科（医歯）　花子」と記入した場合_x000a_　　→「トウカイシハナコ」と記入" sqref="B9:R9" xr:uid="{8360DA73-3108-4E6B-A948-1E24F8A790E8}"/>
    <dataValidation allowBlank="1" showInputMessage="1" showErrorMessage="1" promptTitle="ーーーーーーーーーーーーーーーーーーーーーーーーーーーーーーー" prompt="・姓と名の間にスペースを入れてください。_x000a__x000a_・旧姓を使用する場合は、旧姓の後にカッコ書きで新姓を記載してください。　【例】　東科（医歯）　花子" sqref="B8:R8" xr:uid="{43CBF8DC-C728-4240-8C6A-142E32302B63}"/>
  </dataValidations>
  <hyperlinks>
    <hyperlink ref="U19" r:id="rId1" display="金融機関コード検索／Bank code serch" xr:uid="{7F6F6D32-7B1A-4D83-A1E5-75E3C2108EE2}"/>
    <hyperlink ref="A47" r:id="rId2" xr:uid="{0332B76A-9277-4DC6-9137-64D0CFB3C3C2}"/>
  </hyperlinks>
  <printOptions horizontalCentered="1"/>
  <pageMargins left="0.31496062992125984" right="0.27559055118110237" top="0.39370078740157483" bottom="0.23622047244094491" header="0.19685039370078741" footer="0.15748031496062992"/>
  <pageSetup paperSize="9" scale="58"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077" r:id="rId6" name="Check Box 5">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3094" r:id="rId8" name="Check Box 22">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3099" r:id="rId9" name="Check Box 2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3100" r:id="rId10" name="Check Box 2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3101" r:id="rId11" name="Check Box 2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3107" r:id="rId12" name="Check Box 35">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3116" r:id="rId13" name="Check Box 44">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3127" r:id="rId14" name="Check Box 5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3142" r:id="rId15" name="Check Box 70">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3143" r:id="rId16" name="Check Box 71">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3144" r:id="rId17" name="Check Box 72">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3149" r:id="rId18" name="Check Box 77">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3155" r:id="rId19" name="Check Box 8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3166" r:id="rId20" name="Check Box 94">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3167" r:id="rId21" name="Check Box 95">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3168" r:id="rId22" name="Check Box 96">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3169" r:id="rId23" name="Check Box 97">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mc:AlternateContent xmlns:mc="http://schemas.openxmlformats.org/markup-compatibility/2006">
          <mc:Choice Requires="x14">
            <control shapeId="3171" r:id="rId24" name="Check Box 9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3172" r:id="rId25" name="Check Box 10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3117" r:id="rId26" name="Check Box 45">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3123" r:id="rId27" name="Check Box 51">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3095" r:id="rId28" name="Check Box 23">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3096" r:id="rId29" name="Check Box 24">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3098" r:id="rId30" name="Check Box 2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3145" r:id="rId32" name="Check Box 73">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3146" r:id="rId33" name="Check Box 74">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3174" r:id="rId34" name="Check Box 10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mc:AlternateContent xmlns:mc="http://schemas.openxmlformats.org/markup-compatibility/2006">
          <mc:Choice Requires="x14">
            <control shapeId="3173" r:id="rId35" name="Check Box 10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3137" r:id="rId36" name="Check Box 65">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3157" r:id="rId37" name="Check Box 85">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F2354-A77E-46FC-81C5-C43A2EA8E4A3}">
  <sheetPr codeName="Sheet5">
    <tabColor theme="0" tint="-0.249977111117893"/>
  </sheetPr>
  <dimension ref="B2:AG15"/>
  <sheetViews>
    <sheetView zoomScale="85" zoomScaleNormal="85" workbookViewId="0">
      <selection activeCell="W6" sqref="W6"/>
    </sheetView>
  </sheetViews>
  <sheetFormatPr defaultRowHeight="13.5"/>
  <cols>
    <col min="1" max="1" width="5.375" customWidth="1"/>
    <col min="2" max="2" width="23.875" customWidth="1"/>
    <col min="5" max="5" width="27" customWidth="1"/>
    <col min="8" max="8" width="12" customWidth="1"/>
    <col min="11" max="11" width="17.5" customWidth="1"/>
    <col min="14" max="14" width="17" customWidth="1"/>
    <col min="17" max="17" width="10" customWidth="1"/>
    <col min="20" max="20" width="10.5" customWidth="1"/>
    <col min="23" max="23" width="18.5" customWidth="1"/>
    <col min="26" max="26" width="19.75" customWidth="1"/>
    <col min="29" max="29" width="12.25" customWidth="1"/>
    <col min="32" max="32" width="13.375" customWidth="1"/>
  </cols>
  <sheetData>
    <row r="2" spans="2:33" s="7" customFormat="1">
      <c r="B2" s="7" t="s">
        <v>105</v>
      </c>
      <c r="E2" s="7" t="s">
        <v>106</v>
      </c>
      <c r="H2" s="7" t="s">
        <v>107</v>
      </c>
      <c r="K2" s="7" t="s">
        <v>108</v>
      </c>
      <c r="N2" s="7" t="s">
        <v>109</v>
      </c>
      <c r="Q2" s="7" t="s">
        <v>110</v>
      </c>
      <c r="T2" s="7" t="s">
        <v>111</v>
      </c>
      <c r="W2" s="7" t="s">
        <v>148</v>
      </c>
      <c r="Z2" s="7" t="s">
        <v>112</v>
      </c>
      <c r="AC2" s="7" t="s">
        <v>113</v>
      </c>
      <c r="AF2" s="7" t="s">
        <v>114</v>
      </c>
    </row>
    <row r="3" spans="2:33" s="7" customFormat="1" ht="40.5" customHeight="1">
      <c r="B3" s="8" t="s">
        <v>115</v>
      </c>
      <c r="C3" s="9" t="s">
        <v>149</v>
      </c>
      <c r="E3" s="8" t="s">
        <v>115</v>
      </c>
      <c r="F3" s="9" t="s">
        <v>149</v>
      </c>
      <c r="H3" s="8" t="s">
        <v>115</v>
      </c>
      <c r="I3" s="9" t="s">
        <v>149</v>
      </c>
      <c r="K3" s="8" t="s">
        <v>115</v>
      </c>
      <c r="L3" s="9" t="s">
        <v>149</v>
      </c>
      <c r="N3" s="8" t="s">
        <v>115</v>
      </c>
      <c r="O3" s="9" t="s">
        <v>149</v>
      </c>
      <c r="Q3" s="8" t="s">
        <v>115</v>
      </c>
      <c r="R3" s="9" t="s">
        <v>149</v>
      </c>
      <c r="T3" s="8" t="s">
        <v>115</v>
      </c>
      <c r="U3" s="9" t="s">
        <v>149</v>
      </c>
      <c r="W3" s="8" t="s">
        <v>115</v>
      </c>
      <c r="X3" s="9" t="s">
        <v>149</v>
      </c>
      <c r="Z3" s="8" t="s">
        <v>115</v>
      </c>
      <c r="AA3" s="9" t="s">
        <v>149</v>
      </c>
      <c r="AC3" s="8" t="s">
        <v>115</v>
      </c>
      <c r="AD3" s="9" t="s">
        <v>149</v>
      </c>
      <c r="AF3" s="8" t="s">
        <v>115</v>
      </c>
      <c r="AG3" s="9" t="s">
        <v>149</v>
      </c>
    </row>
    <row r="4" spans="2:33" s="12" customFormat="1" ht="19.5" customHeight="1">
      <c r="B4" s="10" t="s">
        <v>116</v>
      </c>
      <c r="C4" s="11" t="s">
        <v>150</v>
      </c>
      <c r="E4" s="10" t="s">
        <v>117</v>
      </c>
      <c r="F4" s="11" t="s">
        <v>151</v>
      </c>
      <c r="H4" s="10" t="s">
        <v>118</v>
      </c>
      <c r="I4" s="11" t="s">
        <v>152</v>
      </c>
      <c r="K4" s="10" t="s">
        <v>153</v>
      </c>
      <c r="L4" s="11" t="s">
        <v>152</v>
      </c>
      <c r="N4" s="10" t="s">
        <v>119</v>
      </c>
      <c r="O4" s="11" t="s">
        <v>151</v>
      </c>
      <c r="Q4" s="10" t="s">
        <v>120</v>
      </c>
      <c r="R4" s="11" t="s">
        <v>154</v>
      </c>
      <c r="T4" s="10" t="s">
        <v>121</v>
      </c>
      <c r="U4" s="11" t="s">
        <v>152</v>
      </c>
      <c r="W4" s="10" t="s">
        <v>122</v>
      </c>
      <c r="X4" s="11" t="s">
        <v>152</v>
      </c>
      <c r="Z4" s="10" t="s">
        <v>123</v>
      </c>
      <c r="AA4" s="11" t="s">
        <v>151</v>
      </c>
      <c r="AC4" s="10" t="s">
        <v>124</v>
      </c>
      <c r="AD4" s="11" t="s">
        <v>151</v>
      </c>
      <c r="AF4" s="10" t="s">
        <v>125</v>
      </c>
      <c r="AG4" s="11" t="s">
        <v>152</v>
      </c>
    </row>
    <row r="5" spans="2:33" s="12" customFormat="1" ht="19.5" customHeight="1">
      <c r="B5" s="10" t="s">
        <v>126</v>
      </c>
      <c r="C5" s="11" t="s">
        <v>155</v>
      </c>
      <c r="E5" s="10" t="s">
        <v>127</v>
      </c>
      <c r="F5" s="11" t="s">
        <v>156</v>
      </c>
      <c r="H5" s="10" t="s">
        <v>128</v>
      </c>
      <c r="I5" s="11" t="s">
        <v>151</v>
      </c>
      <c r="K5" s="10" t="s">
        <v>129</v>
      </c>
      <c r="L5" s="11" t="s">
        <v>151</v>
      </c>
      <c r="N5" s="10" t="s">
        <v>130</v>
      </c>
      <c r="O5" s="11" t="s">
        <v>156</v>
      </c>
      <c r="Q5" s="10" t="s">
        <v>131</v>
      </c>
      <c r="R5" s="11" t="s">
        <v>157</v>
      </c>
      <c r="T5" s="10" t="s">
        <v>132</v>
      </c>
      <c r="U5" s="11" t="s">
        <v>151</v>
      </c>
      <c r="W5" s="10" t="s">
        <v>133</v>
      </c>
      <c r="X5" s="11" t="s">
        <v>151</v>
      </c>
      <c r="Z5" s="10" t="s">
        <v>134</v>
      </c>
      <c r="AA5" s="11" t="s">
        <v>158</v>
      </c>
      <c r="AC5" s="10" t="s">
        <v>135</v>
      </c>
      <c r="AD5" s="11" t="s">
        <v>156</v>
      </c>
      <c r="AF5" s="10" t="s">
        <v>136</v>
      </c>
      <c r="AG5" s="11" t="s">
        <v>151</v>
      </c>
    </row>
    <row r="6" spans="2:33" s="12" customFormat="1" ht="19.5" customHeight="1">
      <c r="B6" s="10" t="s">
        <v>137</v>
      </c>
      <c r="C6" s="11" t="s">
        <v>159</v>
      </c>
      <c r="E6" s="10" t="s">
        <v>138</v>
      </c>
      <c r="F6" s="11" t="s">
        <v>160</v>
      </c>
      <c r="H6" s="10"/>
      <c r="I6" s="10"/>
      <c r="K6" s="10" t="s">
        <v>139</v>
      </c>
      <c r="L6" s="11" t="s">
        <v>156</v>
      </c>
      <c r="N6" s="10" t="s">
        <v>140</v>
      </c>
      <c r="O6" s="11" t="s">
        <v>154</v>
      </c>
      <c r="Q6" s="10"/>
      <c r="R6" s="11"/>
      <c r="T6" s="10"/>
      <c r="U6" s="10"/>
      <c r="W6" s="10" t="s">
        <v>141</v>
      </c>
      <c r="X6" s="11" t="s">
        <v>156</v>
      </c>
      <c r="Z6" s="10" t="s">
        <v>142</v>
      </c>
      <c r="AA6" s="11" t="s">
        <v>157</v>
      </c>
      <c r="AC6" s="10" t="s">
        <v>161</v>
      </c>
      <c r="AD6" s="11" t="s">
        <v>162</v>
      </c>
      <c r="AF6" s="10"/>
      <c r="AG6" s="10"/>
    </row>
    <row r="7" spans="2:33" s="12" customFormat="1" ht="19.5" customHeight="1">
      <c r="B7" s="10" t="s">
        <v>143</v>
      </c>
      <c r="C7" s="11" t="s">
        <v>163</v>
      </c>
      <c r="E7" s="10"/>
      <c r="F7" s="10"/>
      <c r="H7" s="10"/>
      <c r="I7" s="10"/>
      <c r="K7" s="10"/>
      <c r="L7" s="10"/>
      <c r="N7" s="10"/>
      <c r="O7" s="10"/>
      <c r="Q7" s="10"/>
      <c r="R7" s="11"/>
      <c r="T7" s="10"/>
      <c r="U7" s="10"/>
      <c r="W7" s="10"/>
      <c r="X7" s="10"/>
      <c r="Z7" s="10"/>
      <c r="AA7" s="10"/>
      <c r="AC7" s="10" t="s">
        <v>144</v>
      </c>
      <c r="AD7" s="11" t="s">
        <v>157</v>
      </c>
      <c r="AF7" s="10"/>
      <c r="AG7" s="10"/>
    </row>
    <row r="8" spans="2:33" s="12" customFormat="1" ht="19.5" customHeight="1">
      <c r="B8" s="10" t="s">
        <v>145</v>
      </c>
      <c r="C8" s="11" t="s">
        <v>164</v>
      </c>
      <c r="E8" s="10"/>
      <c r="F8" s="10"/>
      <c r="H8" s="10"/>
      <c r="I8" s="10"/>
      <c r="K8" s="10"/>
      <c r="L8" s="10"/>
      <c r="N8" s="10"/>
      <c r="O8" s="10"/>
      <c r="Q8" s="10"/>
      <c r="R8" s="10"/>
      <c r="T8" s="10"/>
      <c r="U8" s="10"/>
      <c r="W8" s="10"/>
      <c r="X8" s="10"/>
      <c r="Z8" s="10"/>
      <c r="AA8" s="10"/>
      <c r="AC8" s="10"/>
      <c r="AD8" s="10"/>
      <c r="AF8" s="10"/>
      <c r="AG8" s="10"/>
    </row>
    <row r="9" spans="2:33" s="12" customFormat="1" ht="19.5" customHeight="1">
      <c r="B9" s="10" t="s">
        <v>165</v>
      </c>
      <c r="C9" s="11" t="s">
        <v>166</v>
      </c>
      <c r="E9" s="10"/>
      <c r="F9" s="10"/>
      <c r="H9" s="10"/>
      <c r="I9" s="10"/>
      <c r="K9" s="10"/>
      <c r="L9" s="10"/>
      <c r="N9" s="10"/>
      <c r="O9" s="10"/>
      <c r="Q9" s="10"/>
      <c r="R9" s="10"/>
      <c r="T9" s="10"/>
      <c r="U9" s="10"/>
      <c r="W9" s="10"/>
      <c r="X9" s="10"/>
      <c r="Z9" s="10"/>
      <c r="AA9" s="10"/>
      <c r="AC9" s="10"/>
      <c r="AD9" s="10"/>
      <c r="AF9" s="10"/>
      <c r="AG9" s="10"/>
    </row>
    <row r="10" spans="2:33" s="12" customFormat="1" ht="19.5" customHeight="1">
      <c r="B10" s="10" t="s">
        <v>146</v>
      </c>
      <c r="C10" s="11" t="s">
        <v>167</v>
      </c>
      <c r="E10" s="10"/>
      <c r="F10" s="10"/>
      <c r="H10" s="10"/>
      <c r="I10" s="10"/>
      <c r="K10" s="10"/>
      <c r="L10" s="10"/>
      <c r="N10" s="10"/>
      <c r="O10" s="10"/>
      <c r="Q10" s="10"/>
      <c r="R10" s="10"/>
      <c r="T10" s="10"/>
      <c r="U10" s="10"/>
      <c r="W10" s="10"/>
      <c r="X10" s="10"/>
      <c r="Z10" s="10"/>
      <c r="AA10" s="10"/>
      <c r="AC10" s="10"/>
      <c r="AD10" s="10"/>
      <c r="AF10" s="10"/>
      <c r="AG10" s="10"/>
    </row>
    <row r="11" spans="2:33" s="12" customFormat="1" ht="19.5" customHeight="1">
      <c r="B11" s="10" t="s">
        <v>147</v>
      </c>
      <c r="C11" s="11" t="s">
        <v>168</v>
      </c>
      <c r="E11" s="10"/>
      <c r="F11" s="10"/>
      <c r="H11" s="10"/>
      <c r="I11" s="10"/>
      <c r="K11" s="10"/>
      <c r="L11" s="10"/>
      <c r="N11" s="10"/>
      <c r="O11" s="10"/>
      <c r="Q11" s="10"/>
      <c r="R11" s="10"/>
      <c r="T11" s="10"/>
      <c r="U11" s="10"/>
      <c r="W11" s="10"/>
      <c r="X11" s="10"/>
      <c r="Z11" s="10"/>
      <c r="AA11" s="10"/>
      <c r="AC11" s="10"/>
      <c r="AD11" s="10"/>
      <c r="AF11" s="10"/>
      <c r="AG11" s="10"/>
    </row>
    <row r="12" spans="2:33" s="12" customFormat="1" ht="19.5" customHeight="1">
      <c r="B12" s="10"/>
      <c r="C12" s="11"/>
      <c r="E12" s="10"/>
      <c r="F12" s="10"/>
      <c r="H12" s="10"/>
      <c r="I12" s="10"/>
      <c r="K12" s="10"/>
      <c r="L12" s="10"/>
      <c r="N12" s="10"/>
      <c r="O12" s="10"/>
      <c r="Q12" s="10"/>
      <c r="R12" s="10"/>
      <c r="T12" s="10"/>
      <c r="U12" s="10"/>
      <c r="W12" s="10"/>
      <c r="X12" s="10"/>
      <c r="Z12" s="10"/>
      <c r="AA12" s="10"/>
      <c r="AC12" s="10"/>
      <c r="AD12" s="10"/>
      <c r="AF12" s="10"/>
      <c r="AG12" s="10"/>
    </row>
    <row r="13" spans="2:33" s="12" customFormat="1" ht="19.5" customHeight="1">
      <c r="B13" s="10"/>
      <c r="C13" s="11"/>
      <c r="E13" s="10"/>
      <c r="F13" s="10"/>
      <c r="H13" s="10"/>
      <c r="I13" s="10"/>
      <c r="K13" s="10"/>
      <c r="L13" s="10"/>
      <c r="N13" s="10"/>
      <c r="O13" s="10"/>
      <c r="Q13" s="10"/>
      <c r="R13" s="10"/>
      <c r="T13" s="10"/>
      <c r="U13" s="10"/>
      <c r="W13" s="10"/>
      <c r="X13" s="10"/>
      <c r="Z13" s="10"/>
      <c r="AA13" s="10"/>
      <c r="AC13" s="10"/>
      <c r="AD13" s="10"/>
      <c r="AF13" s="10"/>
      <c r="AG13" s="10"/>
    </row>
    <row r="14" spans="2:33" s="12" customFormat="1" ht="19.5" customHeight="1">
      <c r="B14" s="10"/>
      <c r="C14" s="11"/>
      <c r="E14" s="10"/>
      <c r="F14" s="10"/>
      <c r="H14" s="10"/>
      <c r="I14" s="10"/>
      <c r="K14" s="10"/>
      <c r="L14" s="10"/>
      <c r="N14" s="10"/>
      <c r="O14" s="10"/>
      <c r="Q14" s="10"/>
      <c r="R14" s="10"/>
      <c r="T14" s="10"/>
      <c r="U14" s="10"/>
      <c r="W14" s="10"/>
      <c r="X14" s="10"/>
      <c r="Z14" s="10"/>
      <c r="AA14" s="10"/>
      <c r="AC14" s="10"/>
      <c r="AD14" s="10"/>
      <c r="AF14" s="10"/>
      <c r="AG14" s="10"/>
    </row>
    <row r="15" spans="2:33" s="12" customFormat="1" ht="19.5" customHeight="1">
      <c r="B15" s="10"/>
      <c r="C15" s="11"/>
      <c r="E15" s="10"/>
      <c r="F15" s="10"/>
      <c r="H15" s="10"/>
      <c r="I15" s="10"/>
      <c r="K15" s="10"/>
      <c r="L15" s="10"/>
      <c r="N15" s="10"/>
      <c r="O15" s="10"/>
      <c r="Q15" s="10"/>
      <c r="R15" s="10"/>
      <c r="T15" s="10"/>
      <c r="U15" s="10"/>
      <c r="W15" s="10"/>
      <c r="X15" s="10"/>
      <c r="Z15" s="10"/>
      <c r="AA15" s="10"/>
      <c r="AC15" s="10"/>
      <c r="AD15" s="10"/>
      <c r="AF15" s="10"/>
      <c r="AG15" s="10"/>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5223-8381-4BAC-A744-9636B7763E27}">
  <sheetPr codeName="Sheet6"/>
  <dimension ref="B2:M9"/>
  <sheetViews>
    <sheetView workbookViewId="0">
      <selection activeCell="B5" sqref="B5"/>
    </sheetView>
  </sheetViews>
  <sheetFormatPr defaultColWidth="9" defaultRowHeight="14.25"/>
  <cols>
    <col min="1" max="1" width="4.125" style="14" customWidth="1"/>
    <col min="2" max="2" width="21" style="14" customWidth="1"/>
    <col min="3" max="3" width="4.125" style="14" customWidth="1"/>
    <col min="4" max="4" width="12.75" style="14" customWidth="1"/>
    <col min="5" max="5" width="19.375" style="14" customWidth="1"/>
    <col min="6" max="6" width="9" style="14"/>
    <col min="7" max="7" width="18.5" style="14" customWidth="1"/>
    <col min="8" max="16384" width="9" style="14"/>
  </cols>
  <sheetData>
    <row r="2" spans="2:13">
      <c r="B2" s="143" t="s">
        <v>560</v>
      </c>
      <c r="D2" s="143" t="s">
        <v>25</v>
      </c>
      <c r="E2" s="143" t="s">
        <v>511</v>
      </c>
      <c r="G2" s="143" t="s">
        <v>88</v>
      </c>
      <c r="I2" s="143" t="s">
        <v>320</v>
      </c>
      <c r="K2" s="143" t="s">
        <v>486</v>
      </c>
      <c r="M2" s="143" t="s">
        <v>46</v>
      </c>
    </row>
    <row r="3" spans="2:13">
      <c r="B3" s="144" t="s">
        <v>628</v>
      </c>
      <c r="D3" s="144" t="s">
        <v>26</v>
      </c>
      <c r="E3" s="144" t="s">
        <v>507</v>
      </c>
      <c r="G3" s="144" t="s">
        <v>295</v>
      </c>
      <c r="I3" s="144" t="s">
        <v>321</v>
      </c>
      <c r="K3" s="144" t="s">
        <v>551</v>
      </c>
      <c r="M3" s="144" t="s">
        <v>554</v>
      </c>
    </row>
    <row r="4" spans="2:13">
      <c r="B4" s="144" t="s">
        <v>629</v>
      </c>
      <c r="D4" s="144" t="s">
        <v>27</v>
      </c>
      <c r="E4" s="144" t="s">
        <v>508</v>
      </c>
      <c r="G4" s="144" t="s">
        <v>296</v>
      </c>
      <c r="I4" s="144" t="s">
        <v>322</v>
      </c>
      <c r="K4" s="144" t="s">
        <v>552</v>
      </c>
      <c r="M4" s="144" t="s">
        <v>555</v>
      </c>
    </row>
    <row r="5" spans="2:13">
      <c r="D5" s="144"/>
      <c r="E5" s="144" t="s">
        <v>509</v>
      </c>
      <c r="G5" s="144" t="s">
        <v>513</v>
      </c>
      <c r="I5" s="144" t="s">
        <v>323</v>
      </c>
      <c r="K5" s="144" t="s">
        <v>553</v>
      </c>
    </row>
    <row r="6" spans="2:13">
      <c r="B6" s="290"/>
      <c r="D6" s="144"/>
      <c r="E6" s="144" t="s">
        <v>510</v>
      </c>
      <c r="G6" s="144" t="s">
        <v>298</v>
      </c>
      <c r="I6" s="144" t="s">
        <v>324</v>
      </c>
    </row>
    <row r="7" spans="2:13">
      <c r="G7" s="144" t="s">
        <v>514</v>
      </c>
      <c r="I7" s="144" t="s">
        <v>325</v>
      </c>
    </row>
    <row r="8" spans="2:13">
      <c r="G8" s="144" t="s">
        <v>300</v>
      </c>
    </row>
    <row r="9" spans="2:13">
      <c r="G9" s="144" t="s">
        <v>569</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2407-A2A3-4E78-9014-BA267BCEF061}">
  <sheetPr codeName="Sheet3">
    <tabColor rgb="FF00B0F0"/>
    <pageSetUpPr fitToPage="1"/>
  </sheetPr>
  <dimension ref="A1:AY73"/>
  <sheetViews>
    <sheetView view="pageBreakPreview" zoomScale="85" zoomScaleNormal="40" zoomScaleSheetLayoutView="85" workbookViewId="0">
      <selection activeCell="D23" sqref="D23"/>
    </sheetView>
  </sheetViews>
  <sheetFormatPr defaultColWidth="9" defaultRowHeight="15.75"/>
  <cols>
    <col min="1" max="1" width="3.75" style="3" customWidth="1"/>
    <col min="2" max="2" width="24.375" style="3" customWidth="1"/>
    <col min="3" max="4" width="41.125" style="3" customWidth="1"/>
    <col min="5" max="5" width="34.625" style="3" customWidth="1"/>
    <col min="6" max="11" width="20.625" style="3" customWidth="1"/>
    <col min="12" max="13" width="28.625" style="3" customWidth="1"/>
    <col min="14" max="19" width="20.625" style="3" customWidth="1"/>
    <col min="20" max="22" width="18.125" style="3" customWidth="1"/>
    <col min="23" max="23" width="11.125" style="3" customWidth="1"/>
    <col min="24" max="24" width="14.625" style="3" customWidth="1"/>
    <col min="25" max="25" width="19.625" style="3" customWidth="1"/>
    <col min="26" max="26" width="15.625" style="3" customWidth="1"/>
    <col min="27" max="28" width="24.625" style="3" customWidth="1"/>
    <col min="29" max="30" width="15" style="3" bestFit="1" customWidth="1"/>
    <col min="31" max="33" width="23.625" style="3" customWidth="1"/>
    <col min="34" max="35" width="16.875" style="3" customWidth="1"/>
    <col min="36" max="36" width="19.25" style="3" bestFit="1" customWidth="1"/>
    <col min="37" max="37" width="15.625" style="3" customWidth="1"/>
    <col min="38" max="38" width="14" style="3" customWidth="1"/>
    <col min="39" max="39" width="16.75" style="3" customWidth="1"/>
    <col min="40" max="40" width="12.375" style="3" customWidth="1"/>
    <col min="41" max="41" width="12.75" style="3" customWidth="1"/>
    <col min="42" max="42" width="12.125" style="3" customWidth="1"/>
    <col min="43" max="44" width="15.25" style="3" customWidth="1"/>
    <col min="45" max="45" width="15.625" style="3" customWidth="1"/>
    <col min="46" max="46" width="14" style="3" customWidth="1"/>
    <col min="47" max="47" width="16.75" style="3" customWidth="1"/>
    <col min="48" max="48" width="12.375" style="3" customWidth="1"/>
    <col min="49" max="49" width="12.75" style="3" customWidth="1"/>
    <col min="50" max="50" width="12.125" style="3" customWidth="1"/>
    <col min="51" max="52" width="15.25" style="3" bestFit="1" customWidth="1"/>
    <col min="53" max="16384" width="9" style="3"/>
  </cols>
  <sheetData>
    <row r="1" spans="1:51" s="17" customFormat="1" ht="27" customHeight="1">
      <c r="A1" s="437" t="s">
        <v>169</v>
      </c>
      <c r="B1" s="437"/>
      <c r="C1" s="437"/>
      <c r="D1" s="437"/>
      <c r="E1" s="437"/>
    </row>
    <row r="2" spans="1:51" s="17" customFormat="1" ht="15" thickBot="1">
      <c r="A2" s="18" t="s">
        <v>170</v>
      </c>
    </row>
    <row r="3" spans="1:51" s="14" customFormat="1" ht="21.75" customHeight="1">
      <c r="A3" s="19"/>
      <c r="B3" s="19"/>
      <c r="C3" s="118" t="s">
        <v>171</v>
      </c>
      <c r="D3" s="119"/>
      <c r="E3" s="119"/>
      <c r="F3" s="119"/>
      <c r="G3" s="119"/>
      <c r="H3" s="120"/>
      <c r="I3" s="429" t="s">
        <v>172</v>
      </c>
      <c r="J3" s="430"/>
      <c r="K3" s="430"/>
      <c r="L3" s="430"/>
      <c r="M3" s="430"/>
      <c r="N3" s="430"/>
      <c r="O3" s="430"/>
      <c r="P3" s="430"/>
      <c r="Q3" s="431"/>
      <c r="R3" s="429" t="s">
        <v>173</v>
      </c>
      <c r="S3" s="430"/>
      <c r="T3" s="430"/>
      <c r="U3" s="430"/>
      <c r="V3" s="430"/>
      <c r="W3" s="430"/>
      <c r="X3" s="430"/>
      <c r="Y3" s="430"/>
      <c r="Z3" s="430"/>
      <c r="AA3" s="430"/>
      <c r="AB3" s="430"/>
      <c r="AC3" s="430"/>
      <c r="AD3" s="430"/>
      <c r="AE3" s="430"/>
      <c r="AF3" s="430"/>
      <c r="AG3" s="430"/>
      <c r="AH3" s="430"/>
      <c r="AI3" s="431"/>
      <c r="AJ3" s="432" t="s">
        <v>174</v>
      </c>
      <c r="AK3" s="433"/>
      <c r="AL3" s="433"/>
      <c r="AM3" s="433"/>
      <c r="AN3" s="433"/>
      <c r="AO3" s="433"/>
      <c r="AP3" s="433"/>
      <c r="AQ3" s="434"/>
      <c r="AR3" s="429" t="s">
        <v>175</v>
      </c>
      <c r="AS3" s="430"/>
      <c r="AT3" s="430"/>
      <c r="AU3" s="430"/>
      <c r="AV3" s="430"/>
      <c r="AW3" s="430"/>
      <c r="AX3" s="430"/>
      <c r="AY3" s="431"/>
    </row>
    <row r="4" spans="1:51" s="14" customFormat="1" ht="21.75" customHeight="1">
      <c r="A4" s="20" t="s">
        <v>176</v>
      </c>
      <c r="B4" s="21">
        <v>1</v>
      </c>
      <c r="C4" s="21">
        <v>1</v>
      </c>
      <c r="D4" s="21">
        <v>1</v>
      </c>
      <c r="E4" s="21"/>
      <c r="F4" s="21">
        <v>1</v>
      </c>
      <c r="G4" s="21">
        <v>1</v>
      </c>
      <c r="H4" s="21"/>
      <c r="I4" s="21"/>
      <c r="J4" s="21">
        <v>1</v>
      </c>
      <c r="K4" s="21"/>
      <c r="L4" s="21"/>
      <c r="M4" s="21">
        <v>1</v>
      </c>
      <c r="N4" s="21"/>
      <c r="O4" s="21"/>
      <c r="P4" s="21"/>
      <c r="Q4" s="21"/>
      <c r="R4" s="21"/>
      <c r="S4" s="21"/>
      <c r="T4" s="21">
        <v>1</v>
      </c>
      <c r="U4" s="21"/>
      <c r="V4" s="21"/>
      <c r="W4" s="21"/>
      <c r="X4" s="21"/>
      <c r="Y4" s="21"/>
      <c r="Z4" s="21"/>
      <c r="AA4" s="21"/>
      <c r="AB4" s="21"/>
      <c r="AC4" s="21"/>
      <c r="AD4" s="21"/>
      <c r="AE4" s="21"/>
      <c r="AF4" s="21"/>
      <c r="AG4" s="21"/>
      <c r="AH4" s="21">
        <v>1</v>
      </c>
      <c r="AI4" s="21">
        <v>1</v>
      </c>
      <c r="AJ4" s="22"/>
      <c r="AK4" s="22"/>
      <c r="AL4" s="22"/>
      <c r="AM4" s="22"/>
      <c r="AN4" s="22"/>
      <c r="AO4" s="22"/>
      <c r="AP4" s="22"/>
      <c r="AQ4" s="22"/>
      <c r="AR4" s="21"/>
      <c r="AS4" s="21"/>
      <c r="AT4" s="21"/>
      <c r="AU4" s="21"/>
      <c r="AV4" s="21"/>
      <c r="AW4" s="21"/>
      <c r="AX4" s="21"/>
      <c r="AY4" s="21"/>
    </row>
    <row r="5" spans="1:51" s="14" customFormat="1" ht="21.75" customHeight="1">
      <c r="A5" s="20" t="s">
        <v>177</v>
      </c>
      <c r="B5" s="21">
        <v>1</v>
      </c>
      <c r="C5" s="21">
        <v>1</v>
      </c>
      <c r="D5" s="21">
        <v>0</v>
      </c>
      <c r="E5" s="21">
        <v>0</v>
      </c>
      <c r="F5" s="21">
        <v>1</v>
      </c>
      <c r="G5" s="21">
        <v>1</v>
      </c>
      <c r="H5" s="21">
        <v>1</v>
      </c>
      <c r="I5" s="21">
        <v>0</v>
      </c>
      <c r="J5" s="21">
        <v>1</v>
      </c>
      <c r="K5" s="21">
        <v>1</v>
      </c>
      <c r="L5" s="21">
        <v>1</v>
      </c>
      <c r="M5" s="21">
        <v>1</v>
      </c>
      <c r="N5" s="21">
        <v>1</v>
      </c>
      <c r="O5" s="21">
        <v>1</v>
      </c>
      <c r="P5" s="21">
        <v>1</v>
      </c>
      <c r="Q5" s="21">
        <v>0</v>
      </c>
      <c r="R5" s="21">
        <v>1</v>
      </c>
      <c r="S5" s="21">
        <v>1</v>
      </c>
      <c r="T5" s="21">
        <v>1</v>
      </c>
      <c r="U5" s="21">
        <v>1</v>
      </c>
      <c r="V5" s="21">
        <v>1</v>
      </c>
      <c r="W5" s="21">
        <v>1</v>
      </c>
      <c r="X5" s="21">
        <v>1</v>
      </c>
      <c r="Y5" s="21">
        <v>1</v>
      </c>
      <c r="Z5" s="21">
        <v>1</v>
      </c>
      <c r="AA5" s="21">
        <v>1</v>
      </c>
      <c r="AB5" s="21">
        <v>1</v>
      </c>
      <c r="AC5" s="21">
        <v>1</v>
      </c>
      <c r="AD5" s="21">
        <v>1</v>
      </c>
      <c r="AE5" s="21">
        <v>1</v>
      </c>
      <c r="AF5" s="21">
        <v>1</v>
      </c>
      <c r="AG5" s="21">
        <v>1</v>
      </c>
      <c r="AH5" s="21">
        <v>1</v>
      </c>
      <c r="AI5" s="21">
        <v>1</v>
      </c>
      <c r="AJ5" s="21">
        <v>1</v>
      </c>
      <c r="AK5" s="21">
        <v>1</v>
      </c>
      <c r="AL5" s="21">
        <v>1</v>
      </c>
      <c r="AM5" s="21">
        <v>1</v>
      </c>
      <c r="AN5" s="21">
        <v>1</v>
      </c>
      <c r="AO5" s="21">
        <v>0</v>
      </c>
      <c r="AP5" s="21">
        <v>1</v>
      </c>
      <c r="AQ5" s="21">
        <v>1</v>
      </c>
      <c r="AR5" s="21">
        <v>1</v>
      </c>
      <c r="AS5" s="21">
        <v>1</v>
      </c>
      <c r="AT5" s="21">
        <v>1</v>
      </c>
      <c r="AU5" s="21">
        <v>1</v>
      </c>
      <c r="AV5" s="21">
        <v>1</v>
      </c>
      <c r="AW5" s="21">
        <v>0</v>
      </c>
      <c r="AX5" s="21">
        <v>1</v>
      </c>
      <c r="AY5" s="21">
        <v>1</v>
      </c>
    </row>
    <row r="6" spans="1:51" s="17" customFormat="1" ht="27" customHeight="1">
      <c r="A6" s="435" t="s">
        <v>178</v>
      </c>
      <c r="B6" s="23" t="s">
        <v>249</v>
      </c>
      <c r="C6" s="24" t="s">
        <v>250</v>
      </c>
      <c r="D6" s="23" t="s">
        <v>251</v>
      </c>
      <c r="E6" s="23" t="s">
        <v>179</v>
      </c>
      <c r="F6" s="23" t="s">
        <v>252</v>
      </c>
      <c r="G6" s="23" t="s">
        <v>253</v>
      </c>
      <c r="H6" s="25" t="s">
        <v>180</v>
      </c>
      <c r="I6" s="26" t="s">
        <v>181</v>
      </c>
      <c r="J6" s="23" t="s">
        <v>254</v>
      </c>
      <c r="K6" s="21" t="s">
        <v>182</v>
      </c>
      <c r="L6" s="21" t="s">
        <v>183</v>
      </c>
      <c r="M6" s="23" t="s">
        <v>255</v>
      </c>
      <c r="N6" s="23" t="s">
        <v>184</v>
      </c>
      <c r="O6" s="23" t="s">
        <v>185</v>
      </c>
      <c r="P6" s="23" t="s">
        <v>186</v>
      </c>
      <c r="Q6" s="27" t="s">
        <v>187</v>
      </c>
      <c r="R6" s="26" t="s">
        <v>188</v>
      </c>
      <c r="S6" s="21" t="s">
        <v>189</v>
      </c>
      <c r="T6" s="23" t="s">
        <v>256</v>
      </c>
      <c r="U6" s="21" t="s">
        <v>190</v>
      </c>
      <c r="V6" s="23" t="s">
        <v>257</v>
      </c>
      <c r="W6" s="23" t="s">
        <v>258</v>
      </c>
      <c r="X6" s="23" t="s">
        <v>259</v>
      </c>
      <c r="Y6" s="23" t="s">
        <v>260</v>
      </c>
      <c r="Z6" s="23" t="s">
        <v>261</v>
      </c>
      <c r="AA6" s="23" t="s">
        <v>191</v>
      </c>
      <c r="AB6" s="22" t="s">
        <v>7</v>
      </c>
      <c r="AC6" s="22" t="s">
        <v>192</v>
      </c>
      <c r="AD6" s="21" t="s">
        <v>193</v>
      </c>
      <c r="AE6" s="21" t="s">
        <v>194</v>
      </c>
      <c r="AF6" s="21" t="s">
        <v>195</v>
      </c>
      <c r="AG6" s="21" t="s">
        <v>196</v>
      </c>
      <c r="AH6" s="23" t="s">
        <v>262</v>
      </c>
      <c r="AI6" s="25" t="s">
        <v>263</v>
      </c>
      <c r="AJ6" s="28" t="s">
        <v>264</v>
      </c>
      <c r="AK6" s="29" t="s">
        <v>265</v>
      </c>
      <c r="AL6" s="29" t="s">
        <v>266</v>
      </c>
      <c r="AM6" s="29" t="s">
        <v>267</v>
      </c>
      <c r="AN6" s="29" t="s">
        <v>268</v>
      </c>
      <c r="AO6" s="23" t="s">
        <v>269</v>
      </c>
      <c r="AP6" s="23" t="s">
        <v>270</v>
      </c>
      <c r="AQ6" s="30" t="s">
        <v>271</v>
      </c>
      <c r="AR6" s="28" t="s">
        <v>264</v>
      </c>
      <c r="AS6" s="29" t="s">
        <v>265</v>
      </c>
      <c r="AT6" s="29" t="s">
        <v>266</v>
      </c>
      <c r="AU6" s="29" t="s">
        <v>267</v>
      </c>
      <c r="AV6" s="29" t="s">
        <v>268</v>
      </c>
      <c r="AW6" s="23" t="s">
        <v>269</v>
      </c>
      <c r="AX6" s="23" t="s">
        <v>270</v>
      </c>
      <c r="AY6" s="30" t="s">
        <v>271</v>
      </c>
    </row>
    <row r="7" spans="1:51" s="14" customFormat="1" ht="24.75" customHeight="1">
      <c r="A7" s="436"/>
      <c r="B7" s="31" t="s">
        <v>197</v>
      </c>
      <c r="C7" s="32" t="s">
        <v>198</v>
      </c>
      <c r="D7" s="31" t="s">
        <v>199</v>
      </c>
      <c r="E7" s="31" t="s">
        <v>199</v>
      </c>
      <c r="F7" s="31" t="s">
        <v>200</v>
      </c>
      <c r="G7" s="31" t="s">
        <v>201</v>
      </c>
      <c r="H7" s="33" t="s">
        <v>201</v>
      </c>
      <c r="I7" s="32" t="s">
        <v>197</v>
      </c>
      <c r="J7" s="31" t="s">
        <v>202</v>
      </c>
      <c r="K7" s="31" t="s">
        <v>203</v>
      </c>
      <c r="L7" s="31" t="s">
        <v>203</v>
      </c>
      <c r="M7" s="31" t="s">
        <v>204</v>
      </c>
      <c r="N7" s="31" t="s">
        <v>204</v>
      </c>
      <c r="O7" s="31" t="s">
        <v>201</v>
      </c>
      <c r="P7" s="31" t="s">
        <v>201</v>
      </c>
      <c r="Q7" s="34" t="s">
        <v>205</v>
      </c>
      <c r="R7" s="32" t="s">
        <v>206</v>
      </c>
      <c r="S7" s="31" t="s">
        <v>207</v>
      </c>
      <c r="T7" s="31" t="s">
        <v>208</v>
      </c>
      <c r="U7" s="31" t="s">
        <v>209</v>
      </c>
      <c r="V7" s="31" t="s">
        <v>210</v>
      </c>
      <c r="W7" s="31" t="s">
        <v>211</v>
      </c>
      <c r="X7" s="31" t="s">
        <v>212</v>
      </c>
      <c r="Y7" s="31" t="s">
        <v>211</v>
      </c>
      <c r="Z7" s="31" t="s">
        <v>213</v>
      </c>
      <c r="AA7" s="31" t="s">
        <v>212</v>
      </c>
      <c r="AB7" s="31" t="s">
        <v>214</v>
      </c>
      <c r="AC7" s="31" t="s">
        <v>214</v>
      </c>
      <c r="AD7" s="31" t="s">
        <v>215</v>
      </c>
      <c r="AE7" s="31" t="s">
        <v>215</v>
      </c>
      <c r="AF7" s="31" t="s">
        <v>215</v>
      </c>
      <c r="AG7" s="31" t="s">
        <v>216</v>
      </c>
      <c r="AH7" s="31" t="s">
        <v>217</v>
      </c>
      <c r="AI7" s="33" t="s">
        <v>201</v>
      </c>
      <c r="AJ7" s="32" t="s">
        <v>201</v>
      </c>
      <c r="AK7" s="31" t="s">
        <v>211</v>
      </c>
      <c r="AL7" s="31" t="s">
        <v>218</v>
      </c>
      <c r="AM7" s="31" t="s">
        <v>219</v>
      </c>
      <c r="AN7" s="31" t="s">
        <v>201</v>
      </c>
      <c r="AO7" s="31" t="s">
        <v>220</v>
      </c>
      <c r="AP7" s="31" t="s">
        <v>221</v>
      </c>
      <c r="AQ7" s="34" t="s">
        <v>222</v>
      </c>
      <c r="AR7" s="32" t="s">
        <v>201</v>
      </c>
      <c r="AS7" s="31" t="s">
        <v>211</v>
      </c>
      <c r="AT7" s="31" t="s">
        <v>218</v>
      </c>
      <c r="AU7" s="31" t="s">
        <v>219</v>
      </c>
      <c r="AV7" s="31" t="s">
        <v>201</v>
      </c>
      <c r="AW7" s="31" t="s">
        <v>220</v>
      </c>
      <c r="AX7" s="31" t="s">
        <v>221</v>
      </c>
      <c r="AY7" s="34" t="s">
        <v>222</v>
      </c>
    </row>
    <row r="8" spans="1:51" s="14" customFormat="1" ht="21.75" customHeight="1">
      <c r="A8" s="35" t="s">
        <v>223</v>
      </c>
      <c r="B8" s="36">
        <v>123456789012</v>
      </c>
      <c r="C8" s="37" t="s">
        <v>224</v>
      </c>
      <c r="D8" s="36">
        <v>20190101</v>
      </c>
      <c r="E8" s="36">
        <v>20191231</v>
      </c>
      <c r="F8" s="38">
        <v>1234567890</v>
      </c>
      <c r="G8" s="38" t="s">
        <v>225</v>
      </c>
      <c r="H8" s="39" t="s">
        <v>226</v>
      </c>
      <c r="I8" s="40">
        <v>123456789012</v>
      </c>
      <c r="J8" s="38" t="s">
        <v>227</v>
      </c>
      <c r="K8" s="38" t="s">
        <v>228</v>
      </c>
      <c r="L8" s="38" t="s">
        <v>229</v>
      </c>
      <c r="M8" s="38" t="s">
        <v>230</v>
      </c>
      <c r="N8" s="38" t="s">
        <v>231</v>
      </c>
      <c r="O8" s="38" t="s">
        <v>232</v>
      </c>
      <c r="P8" s="41" t="s">
        <v>233</v>
      </c>
      <c r="Q8" s="42">
        <v>20000101</v>
      </c>
      <c r="R8" s="43">
        <v>1234567890123</v>
      </c>
      <c r="S8" s="38">
        <v>1234567890</v>
      </c>
      <c r="T8" s="38" t="s">
        <v>234</v>
      </c>
      <c r="U8" s="38" t="s">
        <v>235</v>
      </c>
      <c r="V8" s="38" t="s">
        <v>236</v>
      </c>
      <c r="W8" s="38" t="s">
        <v>237</v>
      </c>
      <c r="X8" s="38" t="s">
        <v>238</v>
      </c>
      <c r="Y8" s="38" t="s">
        <v>239</v>
      </c>
      <c r="Z8" s="38" t="s">
        <v>231</v>
      </c>
      <c r="AA8" s="38" t="s">
        <v>240</v>
      </c>
      <c r="AB8" s="44" t="s">
        <v>241</v>
      </c>
      <c r="AC8" s="44" t="s">
        <v>242</v>
      </c>
      <c r="AD8" s="45"/>
      <c r="AE8" s="45"/>
      <c r="AF8" s="45"/>
      <c r="AG8" s="45"/>
      <c r="AH8" s="45"/>
      <c r="AI8" s="46"/>
      <c r="AJ8" s="47"/>
      <c r="AK8" s="44"/>
      <c r="AL8" s="44"/>
      <c r="AM8" s="44"/>
      <c r="AN8" s="44"/>
      <c r="AO8" s="44"/>
      <c r="AP8" s="38"/>
      <c r="AQ8" s="42"/>
      <c r="AR8" s="47"/>
      <c r="AS8" s="44"/>
      <c r="AT8" s="44"/>
      <c r="AU8" s="44"/>
      <c r="AV8" s="44"/>
      <c r="AW8" s="44"/>
      <c r="AX8" s="38"/>
      <c r="AY8" s="42"/>
    </row>
    <row r="9" spans="1:51" s="15" customFormat="1" ht="45.75" customHeight="1">
      <c r="A9" s="48">
        <v>1</v>
      </c>
      <c r="B9" s="49" t="str">
        <f>D63</f>
        <v>00</v>
      </c>
      <c r="C9" s="50" t="str">
        <f>D64</f>
        <v>50：個人</v>
      </c>
      <c r="D9" s="51">
        <v>20040401</v>
      </c>
      <c r="E9" s="65"/>
      <c r="F9" s="52" t="s">
        <v>243</v>
      </c>
      <c r="G9" s="161" t="str">
        <f>D65</f>
        <v>1：一般</v>
      </c>
      <c r="H9" s="54" t="s">
        <v>244</v>
      </c>
      <c r="I9" s="64"/>
      <c r="J9" s="56" t="str">
        <f>D30</f>
        <v/>
      </c>
      <c r="K9" s="57" t="str">
        <f>IF(D32="","",D32)</f>
        <v/>
      </c>
      <c r="L9" s="57" t="str">
        <f>IF(D33="","",D33)</f>
        <v/>
      </c>
      <c r="M9" s="56" t="str">
        <f>D34</f>
        <v/>
      </c>
      <c r="N9" s="56" t="str">
        <f>D36</f>
        <v/>
      </c>
      <c r="O9" s="66"/>
      <c r="P9" s="67" t="str">
        <f>D66</f>
        <v>3：その他</v>
      </c>
      <c r="Q9" s="59" t="str">
        <f>D40</f>
        <v/>
      </c>
      <c r="R9" s="55"/>
      <c r="S9" s="66"/>
      <c r="T9" s="58" t="s">
        <v>234</v>
      </c>
      <c r="U9" s="62" t="str">
        <f>D41</f>
        <v>-</v>
      </c>
      <c r="V9" s="56" t="str">
        <f>D42</f>
        <v/>
      </c>
      <c r="W9" s="56" t="str">
        <f>D43</f>
        <v/>
      </c>
      <c r="X9" s="56" t="str">
        <f>IF(D44="","",D44)</f>
        <v/>
      </c>
      <c r="Y9" s="56" t="str">
        <f>IF(D45="","",D45)</f>
        <v/>
      </c>
      <c r="Z9" s="56" t="str">
        <f>IF(D46="","",D46)</f>
        <v/>
      </c>
      <c r="AA9" s="53"/>
      <c r="AB9" s="161" t="str">
        <f>D59</f>
        <v/>
      </c>
      <c r="AC9" s="53"/>
      <c r="AD9" s="162" t="str">
        <f>D56</f>
        <v/>
      </c>
      <c r="AE9" s="162" t="str">
        <f>D57</f>
        <v/>
      </c>
      <c r="AF9" s="162" t="str">
        <f>D58</f>
        <v/>
      </c>
      <c r="AG9" s="68"/>
      <c r="AH9" s="52" t="s">
        <v>245</v>
      </c>
      <c r="AI9" s="60" t="s">
        <v>246</v>
      </c>
      <c r="AJ9" s="61" t="s">
        <v>247</v>
      </c>
      <c r="AK9" s="58" t="s">
        <v>248</v>
      </c>
      <c r="AL9" s="56" t="str">
        <f>D48</f>
        <v>0000</v>
      </c>
      <c r="AM9" s="56" t="str">
        <f>D50</f>
        <v>000</v>
      </c>
      <c r="AN9" s="56" t="e">
        <f>D51</f>
        <v>#N/A</v>
      </c>
      <c r="AO9" s="56" t="str">
        <f>D52</f>
        <v>0000000</v>
      </c>
      <c r="AP9" s="56" t="str">
        <f>D53</f>
        <v/>
      </c>
      <c r="AQ9" s="63"/>
      <c r="AR9" s="55"/>
      <c r="AS9" s="53"/>
      <c r="AT9" s="53"/>
      <c r="AU9" s="53"/>
      <c r="AV9" s="53"/>
      <c r="AW9" s="53"/>
      <c r="AX9" s="53"/>
      <c r="AY9" s="63"/>
    </row>
    <row r="10" spans="1:51" s="166" customFormat="1">
      <c r="B10" s="166">
        <v>31</v>
      </c>
      <c r="C10" s="166">
        <v>32</v>
      </c>
      <c r="D10" s="163" t="s">
        <v>557</v>
      </c>
      <c r="F10" s="163" t="s">
        <v>557</v>
      </c>
      <c r="G10" s="166">
        <v>33</v>
      </c>
      <c r="H10" s="163" t="s">
        <v>557</v>
      </c>
      <c r="J10" s="166">
        <v>3</v>
      </c>
      <c r="K10" s="166">
        <v>4</v>
      </c>
      <c r="L10" s="166">
        <v>5</v>
      </c>
      <c r="M10" s="166">
        <v>6</v>
      </c>
      <c r="N10" s="166">
        <v>7</v>
      </c>
      <c r="P10" s="166">
        <v>34</v>
      </c>
      <c r="Q10" s="166">
        <v>11</v>
      </c>
      <c r="T10" s="163" t="s">
        <v>557</v>
      </c>
      <c r="U10" s="166">
        <v>12</v>
      </c>
      <c r="V10" s="166">
        <v>13</v>
      </c>
      <c r="W10" s="166">
        <v>14</v>
      </c>
      <c r="X10" s="166">
        <v>15</v>
      </c>
      <c r="Y10" s="166">
        <v>16</v>
      </c>
      <c r="Z10" s="166">
        <v>17</v>
      </c>
      <c r="AB10" s="166">
        <v>30</v>
      </c>
      <c r="AD10" s="166">
        <v>27</v>
      </c>
      <c r="AE10" s="166">
        <v>28</v>
      </c>
      <c r="AF10" s="166">
        <v>29</v>
      </c>
      <c r="AH10" s="163" t="s">
        <v>557</v>
      </c>
      <c r="AI10" s="163" t="s">
        <v>557</v>
      </c>
      <c r="AJ10" s="163" t="s">
        <v>557</v>
      </c>
      <c r="AK10" s="163" t="s">
        <v>557</v>
      </c>
      <c r="AL10" s="166">
        <v>19</v>
      </c>
      <c r="AM10" s="166">
        <v>21</v>
      </c>
      <c r="AN10" s="166">
        <v>22</v>
      </c>
      <c r="AO10" s="166">
        <v>23</v>
      </c>
      <c r="AP10" s="166">
        <v>24</v>
      </c>
    </row>
    <row r="11" spans="1:51" ht="26.25" customHeight="1" thickBot="1">
      <c r="B11" s="321" t="s">
        <v>660</v>
      </c>
    </row>
    <row r="12" spans="1:51" ht="21.75" thickBot="1">
      <c r="A12" s="13"/>
      <c r="B12" s="69" t="s">
        <v>272</v>
      </c>
      <c r="C12" s="70" t="str">
        <f>IF(D27="新規",D27,D27&amp;"("&amp;D28&amp;")")</f>
        <v>未選択(未選択)</v>
      </c>
      <c r="D12" s="13"/>
      <c r="E12" s="13"/>
    </row>
    <row r="13" spans="1:51" ht="21.75" thickBot="1">
      <c r="A13" s="13"/>
      <c r="B13" s="71"/>
      <c r="C13" s="72"/>
      <c r="D13" s="13"/>
      <c r="E13" s="13"/>
    </row>
    <row r="14" spans="1:51" ht="50.25" customHeight="1">
      <c r="A14" s="13"/>
      <c r="B14" s="73" t="s">
        <v>273</v>
      </c>
      <c r="C14" s="438" t="str">
        <f>D32&amp;D33&amp;D34</f>
        <v/>
      </c>
      <c r="D14" s="439"/>
      <c r="E14" s="13"/>
    </row>
    <row r="15" spans="1:51" ht="21">
      <c r="A15" s="13"/>
      <c r="B15" s="74" t="s">
        <v>274</v>
      </c>
      <c r="C15" s="440" t="str">
        <f>D63</f>
        <v>00</v>
      </c>
      <c r="D15" s="441"/>
      <c r="E15" s="13"/>
    </row>
    <row r="16" spans="1:51" ht="17.25" thickBot="1">
      <c r="A16" s="13"/>
      <c r="B16" s="75" t="s">
        <v>275</v>
      </c>
      <c r="C16" s="442" t="str">
        <f>IF(D39="","なし","00"&amp;D39)</f>
        <v>なし</v>
      </c>
      <c r="D16" s="443"/>
      <c r="E16" s="13"/>
    </row>
    <row r="17" spans="1:24" ht="21">
      <c r="A17" s="13"/>
      <c r="B17" s="71"/>
      <c r="C17" s="72"/>
      <c r="D17" s="13"/>
      <c r="E17" s="13"/>
    </row>
    <row r="18" spans="1:24" ht="21.75" thickBot="1">
      <c r="A18" s="13"/>
      <c r="B18" s="71" t="s">
        <v>606</v>
      </c>
      <c r="C18" s="72"/>
      <c r="D18" s="13"/>
      <c r="E18" s="13"/>
    </row>
    <row r="19" spans="1:24" ht="21.75" thickBot="1">
      <c r="A19" s="13"/>
      <c r="B19" s="77" t="s">
        <v>278</v>
      </c>
      <c r="C19" s="78" t="str">
        <f>IF(SUM(C21:C24)=0,"エラーなし","エラーが残っています")</f>
        <v>エラーが残っています</v>
      </c>
      <c r="D19" s="13"/>
      <c r="E19" s="13"/>
    </row>
    <row r="20" spans="1:24" ht="12.75" customHeight="1">
      <c r="A20" s="13"/>
      <c r="B20" s="71"/>
      <c r="C20" s="72"/>
      <c r="D20" s="13"/>
      <c r="E20" s="13"/>
    </row>
    <row r="21" spans="1:24" ht="16.5">
      <c r="A21" s="13"/>
      <c r="B21" s="1" t="s">
        <v>276</v>
      </c>
      <c r="C21" s="76">
        <f>I67</f>
        <v>0</v>
      </c>
      <c r="D21" s="13"/>
      <c r="E21" s="13"/>
    </row>
    <row r="22" spans="1:24" ht="16.5">
      <c r="A22" s="13"/>
      <c r="B22" s="1" t="s">
        <v>611</v>
      </c>
      <c r="C22" s="76">
        <f>L67+O67</f>
        <v>12</v>
      </c>
      <c r="D22" s="13"/>
      <c r="E22" s="13"/>
    </row>
    <row r="23" spans="1:24" ht="16.5">
      <c r="A23" s="13"/>
      <c r="B23" s="1" t="s">
        <v>277</v>
      </c>
      <c r="C23" s="76">
        <f>S67</f>
        <v>0</v>
      </c>
      <c r="D23" s="13"/>
      <c r="E23" s="13"/>
    </row>
    <row r="24" spans="1:24" ht="16.5">
      <c r="A24" s="13"/>
      <c r="B24" s="1" t="s">
        <v>22</v>
      </c>
      <c r="C24" s="76">
        <f>V67</f>
        <v>0</v>
      </c>
      <c r="D24" s="13"/>
      <c r="E24" s="13"/>
    </row>
    <row r="25" spans="1:24" ht="21.75" thickBot="1">
      <c r="A25" s="13"/>
      <c r="B25" s="16"/>
      <c r="C25" s="79"/>
      <c r="D25" s="13"/>
      <c r="E25" s="13"/>
      <c r="F25" s="125" t="s">
        <v>601</v>
      </c>
      <c r="K25" s="125" t="s">
        <v>583</v>
      </c>
      <c r="L25" s="123"/>
      <c r="M25" s="123"/>
      <c r="N25" s="125" t="s">
        <v>584</v>
      </c>
      <c r="O25" s="123"/>
      <c r="P25" s="123"/>
      <c r="Q25" s="125" t="s">
        <v>561</v>
      </c>
      <c r="V25" s="125" t="s">
        <v>585</v>
      </c>
      <c r="X25" s="208" t="s">
        <v>607</v>
      </c>
    </row>
    <row r="26" spans="1:24" ht="45">
      <c r="A26" s="13"/>
      <c r="B26" s="80" t="s">
        <v>279</v>
      </c>
      <c r="C26" s="81" t="s">
        <v>280</v>
      </c>
      <c r="D26" s="82" t="s">
        <v>281</v>
      </c>
      <c r="E26" s="83" t="s">
        <v>282</v>
      </c>
      <c r="F26" s="173" t="s">
        <v>387</v>
      </c>
      <c r="G26" s="174" t="s">
        <v>385</v>
      </c>
      <c r="H26" s="174" t="s">
        <v>386</v>
      </c>
      <c r="I26" s="174" t="s">
        <v>599</v>
      </c>
      <c r="J26" s="175" t="s">
        <v>608</v>
      </c>
      <c r="K26" s="196" t="s">
        <v>604</v>
      </c>
      <c r="L26" s="203" t="s">
        <v>605</v>
      </c>
      <c r="M26" s="197" t="s">
        <v>609</v>
      </c>
      <c r="N26" s="196" t="s">
        <v>578</v>
      </c>
      <c r="O26" s="203" t="s">
        <v>605</v>
      </c>
      <c r="P26" s="197" t="s">
        <v>609</v>
      </c>
      <c r="Q26" s="195" t="s">
        <v>562</v>
      </c>
      <c r="R26" s="199" t="s">
        <v>563</v>
      </c>
      <c r="S26" s="200" t="s">
        <v>564</v>
      </c>
      <c r="T26" s="200" t="s">
        <v>565</v>
      </c>
      <c r="U26" s="200" t="s">
        <v>610</v>
      </c>
      <c r="V26" s="206" t="s">
        <v>594</v>
      </c>
      <c r="W26" s="207" t="s">
        <v>350</v>
      </c>
      <c r="X26" s="189"/>
    </row>
    <row r="27" spans="1:24" ht="23.25" customHeight="1">
      <c r="A27" s="13">
        <v>1</v>
      </c>
      <c r="B27" s="213" t="s">
        <v>25</v>
      </c>
      <c r="C27" s="84" t="str">
        <f>依頼書!AI4</f>
        <v>未選択</v>
      </c>
      <c r="D27" s="85" t="str">
        <f>C27</f>
        <v>未選択</v>
      </c>
      <c r="E27" s="86"/>
      <c r="F27" s="191"/>
      <c r="G27" s="6"/>
      <c r="H27" s="6"/>
      <c r="I27" s="204" t="str">
        <f>IF(H27&lt;0,"文字数超過","")</f>
        <v/>
      </c>
      <c r="J27" s="198">
        <f>IF(I27="文字数超過",1,0)</f>
        <v>0</v>
      </c>
      <c r="K27" s="191"/>
      <c r="L27" s="204" t="str">
        <f t="shared" ref="L27:L66" si="0">IF(K27="必須",IF(G27=0,"未入力",""),"")</f>
        <v/>
      </c>
      <c r="M27" s="198">
        <f>IF(L27="未入力",1,0)</f>
        <v>0</v>
      </c>
      <c r="N27" s="177" t="s">
        <v>579</v>
      </c>
      <c r="O27" s="105" t="str">
        <f>IF(D27=N27,"未入力","")</f>
        <v>未入力</v>
      </c>
      <c r="P27" s="193">
        <f>IF(O27="未入力",1,0)</f>
        <v>1</v>
      </c>
      <c r="Q27" s="191"/>
      <c r="R27" s="6"/>
      <c r="S27" s="6"/>
      <c r="T27" s="204" t="str">
        <f t="shared" ref="T27:T29" si="1">_xlfn.IFS(Q27="","",AND(Q27="半角",R27&gt;0),"全角文字が含まれています",AND(Q27="全角",S27&gt;0),"半角文字が含まれています",TRUE,"")</f>
        <v/>
      </c>
      <c r="U27" s="198">
        <f>IF(OR(T27="全角文字が含まれています",T27="半角文字が含まれています"),1,0)</f>
        <v>0</v>
      </c>
      <c r="V27" s="191"/>
      <c r="W27" s="198"/>
      <c r="X27" s="189">
        <f>J27+M27+P27+U27+V27</f>
        <v>1</v>
      </c>
    </row>
    <row r="28" spans="1:24" ht="23.25" customHeight="1" thickBot="1">
      <c r="A28" s="13"/>
      <c r="B28" s="213" t="s">
        <v>512</v>
      </c>
      <c r="C28" s="84" t="str">
        <f>依頼書!AI7</f>
        <v>未選択</v>
      </c>
      <c r="D28" s="85" t="str">
        <f>C28</f>
        <v>未選択</v>
      </c>
      <c r="E28" s="86"/>
      <c r="F28" s="191"/>
      <c r="G28" s="6"/>
      <c r="H28" s="6"/>
      <c r="I28" s="204" t="str">
        <f t="shared" ref="I28:I29" si="2">IF(H28&lt;0,"文字数超過","")</f>
        <v/>
      </c>
      <c r="J28" s="198">
        <f t="shared" ref="J28:J66" si="3">IF(I28="文字数超過",1,0)</f>
        <v>0</v>
      </c>
      <c r="K28" s="191"/>
      <c r="L28" s="204" t="str">
        <f t="shared" si="0"/>
        <v/>
      </c>
      <c r="M28" s="198">
        <f t="shared" ref="M28:M66" si="4">IF(L28="未入力",1,0)</f>
        <v>0</v>
      </c>
      <c r="N28" s="180" t="s">
        <v>579</v>
      </c>
      <c r="O28" s="105" t="str">
        <f>IF(D27="変更",IF(D28=N28,"未入力","入力有り"),"")</f>
        <v/>
      </c>
      <c r="P28" s="193">
        <f t="shared" ref="P28:P66" si="5">IF(O28="未入力",1,0)</f>
        <v>0</v>
      </c>
      <c r="Q28" s="191"/>
      <c r="R28" s="6"/>
      <c r="S28" s="6"/>
      <c r="T28" s="204" t="str">
        <f t="shared" si="1"/>
        <v/>
      </c>
      <c r="U28" s="198">
        <f t="shared" ref="U28:U66" si="6">IF(OR(T28="全角文字が含まれています",T28="半角文字が含まれています"),1,0)</f>
        <v>0</v>
      </c>
      <c r="V28" s="191"/>
      <c r="W28" s="198"/>
      <c r="X28" s="189">
        <f t="shared" ref="X28:X66" si="7">J28+M28+P28+U28+V28</f>
        <v>0</v>
      </c>
    </row>
    <row r="29" spans="1:24" ht="23.25" customHeight="1">
      <c r="A29" s="13">
        <v>2</v>
      </c>
      <c r="B29" s="213" t="s">
        <v>283</v>
      </c>
      <c r="C29" s="87" t="str">
        <f>依頼書!AN10</f>
        <v>東京科学大学の学生</v>
      </c>
      <c r="D29" s="155" t="str">
        <f>C29</f>
        <v>東京科学大学の学生</v>
      </c>
      <c r="E29" s="91" t="s">
        <v>644</v>
      </c>
      <c r="F29" s="191"/>
      <c r="G29" s="209"/>
      <c r="H29" s="6"/>
      <c r="I29" s="204" t="str">
        <f t="shared" si="2"/>
        <v/>
      </c>
      <c r="J29" s="198">
        <f t="shared" si="3"/>
        <v>0</v>
      </c>
      <c r="K29" s="167"/>
      <c r="L29" s="105" t="str">
        <f t="shared" si="0"/>
        <v/>
      </c>
      <c r="M29" s="193">
        <f t="shared" si="4"/>
        <v>0</v>
      </c>
      <c r="N29" s="177" t="s">
        <v>579</v>
      </c>
      <c r="O29" s="105" t="str">
        <f>IF(D29=N29,"未入力","")</f>
        <v/>
      </c>
      <c r="P29" s="193">
        <f t="shared" si="5"/>
        <v>0</v>
      </c>
      <c r="Q29" s="191"/>
      <c r="R29" s="6"/>
      <c r="S29" s="6"/>
      <c r="T29" s="204" t="str">
        <f t="shared" si="1"/>
        <v/>
      </c>
      <c r="U29" s="198">
        <f t="shared" si="6"/>
        <v>0</v>
      </c>
      <c r="V29" s="191"/>
      <c r="W29" s="198"/>
      <c r="X29" s="189">
        <f t="shared" si="7"/>
        <v>0</v>
      </c>
    </row>
    <row r="30" spans="1:24" ht="46.5" customHeight="1" thickBot="1">
      <c r="A30" s="13">
        <v>3</v>
      </c>
      <c r="B30" s="213" t="s">
        <v>635</v>
      </c>
      <c r="C30" s="121">
        <f>依頼書!B9</f>
        <v>0</v>
      </c>
      <c r="D30" s="122" t="str">
        <f>処理用!C33</f>
        <v/>
      </c>
      <c r="E30" s="183" t="str">
        <f>"（"&amp;処理用!C36&amp;"）"</f>
        <v>（）</v>
      </c>
      <c r="F30" s="167">
        <v>30</v>
      </c>
      <c r="G30" s="123">
        <f>+LEN(D30)</f>
        <v>0</v>
      </c>
      <c r="H30" s="3">
        <f>F30-G30</f>
        <v>30</v>
      </c>
      <c r="I30" s="105" t="str">
        <f>IF(H30&lt;0,"文字数超過","")</f>
        <v/>
      </c>
      <c r="J30" s="193">
        <f t="shared" si="3"/>
        <v>0</v>
      </c>
      <c r="K30" s="167" t="s">
        <v>559</v>
      </c>
      <c r="L30" s="105" t="str">
        <f t="shared" si="0"/>
        <v>未入力</v>
      </c>
      <c r="M30" s="193">
        <f t="shared" si="4"/>
        <v>1</v>
      </c>
      <c r="N30" s="190"/>
      <c r="O30" s="204"/>
      <c r="P30" s="198">
        <f t="shared" si="5"/>
        <v>0</v>
      </c>
      <c r="Q30" s="167" t="s">
        <v>566</v>
      </c>
      <c r="R30" s="3">
        <f>LENB(D30)-LEN(D30)</f>
        <v>0</v>
      </c>
      <c r="S30" s="3">
        <f>LEN(D30)*2-LENB(D30)</f>
        <v>0</v>
      </c>
      <c r="T30" s="105" t="str">
        <f t="shared" ref="T30:T66" si="8">_xlfn.IFS(Q30="","",AND(Q30="半角",R30&gt;0),"全角文字が含まれています",AND(Q30="全角",S30&gt;0),"半角文字が含まれています",TRUE,"")</f>
        <v/>
      </c>
      <c r="U30" s="193">
        <f t="shared" si="6"/>
        <v>0</v>
      </c>
      <c r="V30" s="191"/>
      <c r="W30" s="198"/>
      <c r="X30" s="189">
        <f t="shared" si="7"/>
        <v>1</v>
      </c>
    </row>
    <row r="31" spans="1:24" ht="46.5" customHeight="1">
      <c r="A31" s="13" t="s">
        <v>648</v>
      </c>
      <c r="B31" s="213" t="s">
        <v>636</v>
      </c>
      <c r="C31" s="293">
        <f>依頼書!B44</f>
        <v>0</v>
      </c>
      <c r="D31" s="295"/>
      <c r="E31" s="299"/>
      <c r="F31" s="167"/>
      <c r="G31" s="123"/>
      <c r="I31" s="105"/>
      <c r="J31" s="193"/>
      <c r="K31" s="167"/>
      <c r="L31" s="105"/>
      <c r="M31" s="193"/>
      <c r="N31" s="190"/>
      <c r="O31" s="204"/>
      <c r="P31" s="198"/>
      <c r="Q31" s="167"/>
      <c r="T31" s="105"/>
      <c r="U31" s="193"/>
      <c r="V31" s="191"/>
      <c r="W31" s="198"/>
      <c r="X31" s="189"/>
    </row>
    <row r="32" spans="1:24" ht="42" customHeight="1" thickBot="1">
      <c r="A32" s="13">
        <v>4</v>
      </c>
      <c r="B32" s="213" t="s">
        <v>614</v>
      </c>
      <c r="C32" s="84"/>
      <c r="D32" s="89"/>
      <c r="E32" s="90"/>
      <c r="F32" s="167">
        <v>30</v>
      </c>
      <c r="G32" s="123">
        <f t="shared" ref="G32:G36" si="9">+LEN(D32)</f>
        <v>0</v>
      </c>
      <c r="H32" s="3">
        <f>F32-G32</f>
        <v>30</v>
      </c>
      <c r="I32" s="105" t="str">
        <f t="shared" ref="I32:I66" si="10">IF(H32&lt;0,"文字数超過","")</f>
        <v/>
      </c>
      <c r="J32" s="193">
        <f t="shared" si="3"/>
        <v>0</v>
      </c>
      <c r="K32" s="191"/>
      <c r="L32" s="204" t="str">
        <f t="shared" si="0"/>
        <v/>
      </c>
      <c r="M32" s="198">
        <f t="shared" si="4"/>
        <v>0</v>
      </c>
      <c r="N32" s="178"/>
      <c r="O32" s="204"/>
      <c r="P32" s="198">
        <f t="shared" si="5"/>
        <v>0</v>
      </c>
      <c r="Q32" s="167" t="s">
        <v>567</v>
      </c>
      <c r="R32" s="3">
        <f>LENB(D32)-LEN(D32)</f>
        <v>0</v>
      </c>
      <c r="S32" s="3">
        <f>LEN(D32)*2-LENB(D32)</f>
        <v>0</v>
      </c>
      <c r="T32" s="105" t="str">
        <f t="shared" si="8"/>
        <v/>
      </c>
      <c r="U32" s="193">
        <f t="shared" si="6"/>
        <v>0</v>
      </c>
      <c r="V32" s="191"/>
      <c r="W32" s="198"/>
      <c r="X32" s="189">
        <f t="shared" si="7"/>
        <v>0</v>
      </c>
    </row>
    <row r="33" spans="1:24" ht="42" customHeight="1">
      <c r="A33" s="13">
        <v>5</v>
      </c>
      <c r="B33" s="213" t="s">
        <v>615</v>
      </c>
      <c r="C33" s="84"/>
      <c r="D33" s="89"/>
      <c r="E33" s="301" t="s">
        <v>591</v>
      </c>
      <c r="F33" s="167">
        <v>30</v>
      </c>
      <c r="G33" s="123">
        <f t="shared" si="9"/>
        <v>0</v>
      </c>
      <c r="H33" s="3">
        <f>F33-G33</f>
        <v>30</v>
      </c>
      <c r="I33" s="105" t="str">
        <f t="shared" si="10"/>
        <v/>
      </c>
      <c r="J33" s="193">
        <f t="shared" si="3"/>
        <v>0</v>
      </c>
      <c r="K33" s="191"/>
      <c r="L33" s="204" t="str">
        <f t="shared" si="0"/>
        <v/>
      </c>
      <c r="M33" s="198">
        <f t="shared" si="4"/>
        <v>0</v>
      </c>
      <c r="N33" s="178"/>
      <c r="O33" s="204"/>
      <c r="P33" s="198">
        <f t="shared" si="5"/>
        <v>0</v>
      </c>
      <c r="Q33" s="167" t="s">
        <v>567</v>
      </c>
      <c r="R33" s="3">
        <f>LENB(D33)-LEN(D33)</f>
        <v>0</v>
      </c>
      <c r="S33" s="3">
        <f>LEN(D33)*2-LENB(D33)</f>
        <v>0</v>
      </c>
      <c r="T33" s="105" t="str">
        <f t="shared" si="8"/>
        <v/>
      </c>
      <c r="U33" s="193">
        <f t="shared" si="6"/>
        <v>0</v>
      </c>
      <c r="V33" s="191"/>
      <c r="W33" s="198"/>
      <c r="X33" s="189">
        <f t="shared" si="7"/>
        <v>0</v>
      </c>
    </row>
    <row r="34" spans="1:24" ht="42" customHeight="1">
      <c r="A34" s="13">
        <v>6</v>
      </c>
      <c r="B34" s="213" t="s">
        <v>634</v>
      </c>
      <c r="C34" s="121">
        <f>依頼書!B8</f>
        <v>0</v>
      </c>
      <c r="D34" s="92" t="str">
        <f>処理用!C27</f>
        <v/>
      </c>
      <c r="E34" s="322" t="str">
        <f>SUBSTITUTE(D34,"　","■")</f>
        <v/>
      </c>
      <c r="F34" s="167">
        <v>20</v>
      </c>
      <c r="G34" s="123">
        <f t="shared" si="9"/>
        <v>0</v>
      </c>
      <c r="H34" s="3">
        <f>F34-G34</f>
        <v>20</v>
      </c>
      <c r="I34" s="105" t="str">
        <f t="shared" si="10"/>
        <v/>
      </c>
      <c r="J34" s="193">
        <f t="shared" si="3"/>
        <v>0</v>
      </c>
      <c r="K34" s="167" t="s">
        <v>559</v>
      </c>
      <c r="L34" s="105" t="str">
        <f t="shared" si="0"/>
        <v>未入力</v>
      </c>
      <c r="M34" s="193">
        <f t="shared" si="4"/>
        <v>1</v>
      </c>
      <c r="N34" s="178"/>
      <c r="O34" s="204"/>
      <c r="P34" s="198">
        <f t="shared" si="5"/>
        <v>0</v>
      </c>
      <c r="Q34" s="167" t="s">
        <v>567</v>
      </c>
      <c r="R34" s="3">
        <f>LENB(D34)-LEN(D34)</f>
        <v>0</v>
      </c>
      <c r="S34" s="3">
        <f>LEN(D34)*2-LENB(D34)</f>
        <v>0</v>
      </c>
      <c r="T34" s="105" t="str">
        <f t="shared" si="8"/>
        <v/>
      </c>
      <c r="U34" s="193">
        <f t="shared" si="6"/>
        <v>0</v>
      </c>
      <c r="V34" s="191"/>
      <c r="W34" s="198"/>
      <c r="X34" s="189">
        <f t="shared" si="7"/>
        <v>1</v>
      </c>
    </row>
    <row r="35" spans="1:24" ht="42" customHeight="1">
      <c r="A35" s="13" t="s">
        <v>647</v>
      </c>
      <c r="B35" s="304" t="s">
        <v>632</v>
      </c>
      <c r="C35" s="293" t="str">
        <f>IF(依頼書!B43="","",依頼書!B43)</f>
        <v/>
      </c>
      <c r="D35" s="294"/>
      <c r="E35" s="302" t="s">
        <v>643</v>
      </c>
      <c r="F35" s="167"/>
      <c r="G35" s="123"/>
      <c r="I35" s="105"/>
      <c r="J35" s="193"/>
      <c r="K35" s="167"/>
      <c r="L35" s="105"/>
      <c r="M35" s="193"/>
      <c r="N35" s="178"/>
      <c r="O35" s="204"/>
      <c r="P35" s="198"/>
      <c r="Q35" s="167"/>
      <c r="T35" s="105"/>
      <c r="U35" s="193"/>
      <c r="V35" s="191"/>
      <c r="W35" s="198"/>
      <c r="X35" s="189"/>
    </row>
    <row r="36" spans="1:24" ht="42" customHeight="1" thickBot="1">
      <c r="A36" s="13">
        <v>7</v>
      </c>
      <c r="B36" s="213" t="s">
        <v>616</v>
      </c>
      <c r="C36" s="84"/>
      <c r="D36" s="92" t="str">
        <f>処理用!C40</f>
        <v/>
      </c>
      <c r="E36" s="303" t="str">
        <f>UPPER(D34)</f>
        <v/>
      </c>
      <c r="F36" s="167">
        <v>20</v>
      </c>
      <c r="G36" s="123">
        <f t="shared" si="9"/>
        <v>0</v>
      </c>
      <c r="H36" s="3">
        <f>F36-G36</f>
        <v>20</v>
      </c>
      <c r="I36" s="105" t="str">
        <f t="shared" si="10"/>
        <v/>
      </c>
      <c r="J36" s="193">
        <f t="shared" si="3"/>
        <v>0</v>
      </c>
      <c r="K36" s="167" t="s">
        <v>559</v>
      </c>
      <c r="L36" s="105" t="str">
        <f t="shared" si="0"/>
        <v>未入力</v>
      </c>
      <c r="M36" s="193">
        <f t="shared" si="4"/>
        <v>1</v>
      </c>
      <c r="N36" s="178"/>
      <c r="O36" s="204"/>
      <c r="P36" s="198">
        <f t="shared" si="5"/>
        <v>0</v>
      </c>
      <c r="Q36" s="167" t="s">
        <v>567</v>
      </c>
      <c r="R36" s="3">
        <f>LENB(D36)-LEN(D36)</f>
        <v>0</v>
      </c>
      <c r="S36" s="3">
        <f>LEN(D36)*2-LENB(D36)</f>
        <v>0</v>
      </c>
      <c r="T36" s="105" t="str">
        <f t="shared" si="8"/>
        <v/>
      </c>
      <c r="U36" s="193">
        <f t="shared" si="6"/>
        <v>0</v>
      </c>
      <c r="V36" s="191"/>
      <c r="W36" s="198"/>
      <c r="X36" s="189">
        <f t="shared" si="7"/>
        <v>1</v>
      </c>
    </row>
    <row r="37" spans="1:24">
      <c r="A37" s="13">
        <v>8</v>
      </c>
      <c r="B37" s="213" t="s">
        <v>39</v>
      </c>
      <c r="C37" s="172" t="str">
        <f>IF(依頼書!B16="","",依頼書!B16)</f>
        <v/>
      </c>
      <c r="D37" s="326" t="str">
        <f>処理用!C63</f>
        <v/>
      </c>
      <c r="E37" s="90"/>
      <c r="F37" s="191"/>
      <c r="G37" s="6"/>
      <c r="H37" s="6"/>
      <c r="I37" s="204" t="str">
        <f t="shared" si="10"/>
        <v/>
      </c>
      <c r="J37" s="198">
        <f t="shared" si="3"/>
        <v>0</v>
      </c>
      <c r="K37" s="191"/>
      <c r="L37" s="204" t="str">
        <f t="shared" si="0"/>
        <v/>
      </c>
      <c r="M37" s="198">
        <f t="shared" si="4"/>
        <v>0</v>
      </c>
      <c r="N37" s="178"/>
      <c r="O37" s="204"/>
      <c r="P37" s="198">
        <f t="shared" si="5"/>
        <v>0</v>
      </c>
      <c r="Q37" s="191"/>
      <c r="R37" s="6"/>
      <c r="S37" s="6"/>
      <c r="T37" s="204" t="str">
        <f t="shared" si="8"/>
        <v/>
      </c>
      <c r="U37" s="198">
        <f t="shared" si="6"/>
        <v>0</v>
      </c>
      <c r="V37" s="191"/>
      <c r="W37" s="198"/>
      <c r="X37" s="189">
        <f t="shared" si="7"/>
        <v>0</v>
      </c>
    </row>
    <row r="38" spans="1:24">
      <c r="A38" s="13">
        <v>9</v>
      </c>
      <c r="B38" s="213" t="s">
        <v>40</v>
      </c>
      <c r="C38" s="172" t="str">
        <f>IF(依頼書!B17="","",依頼書!B17)</f>
        <v/>
      </c>
      <c r="D38" s="326" t="str">
        <f>処理用!C67</f>
        <v/>
      </c>
      <c r="E38" s="90"/>
      <c r="F38" s="191"/>
      <c r="G38" s="6"/>
      <c r="H38" s="6"/>
      <c r="I38" s="204" t="str">
        <f t="shared" si="10"/>
        <v/>
      </c>
      <c r="J38" s="198">
        <f t="shared" si="3"/>
        <v>0</v>
      </c>
      <c r="K38" s="191"/>
      <c r="L38" s="204" t="str">
        <f t="shared" si="0"/>
        <v/>
      </c>
      <c r="M38" s="198">
        <f t="shared" si="4"/>
        <v>0</v>
      </c>
      <c r="N38" s="178"/>
      <c r="O38" s="204"/>
      <c r="P38" s="198">
        <f t="shared" si="5"/>
        <v>0</v>
      </c>
      <c r="Q38" s="191"/>
      <c r="R38" s="6"/>
      <c r="S38" s="6"/>
      <c r="T38" s="204" t="str">
        <f t="shared" si="8"/>
        <v/>
      </c>
      <c r="U38" s="198">
        <f t="shared" si="6"/>
        <v>0</v>
      </c>
      <c r="V38" s="191"/>
      <c r="W38" s="198"/>
      <c r="X38" s="189">
        <f t="shared" si="7"/>
        <v>0</v>
      </c>
    </row>
    <row r="39" spans="1:24">
      <c r="A39" s="13">
        <v>10</v>
      </c>
      <c r="B39" s="213" t="s">
        <v>284</v>
      </c>
      <c r="C39" s="172" t="str">
        <f>IF(依頼書!K17="","",依頼書!K17)</f>
        <v/>
      </c>
      <c r="D39" s="326" t="str">
        <f>処理用!C71</f>
        <v/>
      </c>
      <c r="E39" s="90"/>
      <c r="F39" s="191"/>
      <c r="G39" s="6"/>
      <c r="H39" s="6"/>
      <c r="I39" s="204" t="str">
        <f t="shared" si="10"/>
        <v/>
      </c>
      <c r="J39" s="198">
        <f t="shared" si="3"/>
        <v>0</v>
      </c>
      <c r="K39" s="191"/>
      <c r="L39" s="204" t="str">
        <f t="shared" si="0"/>
        <v/>
      </c>
      <c r="M39" s="198">
        <f t="shared" si="4"/>
        <v>0</v>
      </c>
      <c r="N39" s="178"/>
      <c r="O39" s="204"/>
      <c r="P39" s="198">
        <f t="shared" si="5"/>
        <v>0</v>
      </c>
      <c r="Q39" s="191"/>
      <c r="R39" s="6"/>
      <c r="S39" s="6"/>
      <c r="T39" s="204" t="str">
        <f t="shared" si="8"/>
        <v/>
      </c>
      <c r="U39" s="198">
        <f t="shared" si="6"/>
        <v>0</v>
      </c>
      <c r="V39" s="191"/>
      <c r="W39" s="198"/>
      <c r="X39" s="189">
        <f t="shared" si="7"/>
        <v>0</v>
      </c>
    </row>
    <row r="40" spans="1:24" ht="16.5" thickBot="1">
      <c r="A40" s="13">
        <v>11</v>
      </c>
      <c r="B40" s="213" t="s">
        <v>625</v>
      </c>
      <c r="C40" s="87" t="str">
        <f>処理用!C45</f>
        <v/>
      </c>
      <c r="D40" s="327" t="str">
        <f>C40</f>
        <v/>
      </c>
      <c r="E40" s="90"/>
      <c r="F40" s="167">
        <v>8</v>
      </c>
      <c r="G40" s="123">
        <f t="shared" ref="G40:G53" si="11">+LEN(D40)</f>
        <v>0</v>
      </c>
      <c r="H40" s="3">
        <f t="shared" ref="H40:H46" si="12">F40-G40</f>
        <v>8</v>
      </c>
      <c r="I40" s="105" t="str">
        <f t="shared" si="10"/>
        <v/>
      </c>
      <c r="J40" s="193">
        <f t="shared" si="3"/>
        <v>0</v>
      </c>
      <c r="K40" s="191"/>
      <c r="L40" s="204" t="str">
        <f t="shared" si="0"/>
        <v/>
      </c>
      <c r="M40" s="198">
        <f t="shared" si="4"/>
        <v>0</v>
      </c>
      <c r="N40" s="178"/>
      <c r="O40" s="204"/>
      <c r="P40" s="198">
        <f t="shared" si="5"/>
        <v>0</v>
      </c>
      <c r="Q40" s="167" t="s">
        <v>566</v>
      </c>
      <c r="R40" s="3">
        <f t="shared" ref="R40:R46" si="13">LENB(D40)-LEN(D40)</f>
        <v>0</v>
      </c>
      <c r="S40" s="3">
        <f t="shared" ref="S40:S46" si="14">LEN(D40)*2-LENB(D40)</f>
        <v>0</v>
      </c>
      <c r="T40" s="105" t="str">
        <f t="shared" si="8"/>
        <v/>
      </c>
      <c r="U40" s="193">
        <f t="shared" si="6"/>
        <v>0</v>
      </c>
      <c r="V40" s="191"/>
      <c r="W40" s="198"/>
      <c r="X40" s="189">
        <f t="shared" si="7"/>
        <v>0</v>
      </c>
    </row>
    <row r="41" spans="1:24">
      <c r="A41" s="13">
        <v>12</v>
      </c>
      <c r="B41" s="214" t="s">
        <v>617</v>
      </c>
      <c r="C41" s="94" t="str">
        <f>処理用!C50</f>
        <v>-</v>
      </c>
      <c r="D41" s="95" t="str">
        <f t="shared" ref="D41:D49" si="15">C41</f>
        <v>-</v>
      </c>
      <c r="E41" s="96" t="s">
        <v>285</v>
      </c>
      <c r="F41" s="167">
        <v>8</v>
      </c>
      <c r="G41" s="123">
        <f t="shared" si="11"/>
        <v>1</v>
      </c>
      <c r="H41" s="3">
        <f t="shared" si="12"/>
        <v>7</v>
      </c>
      <c r="I41" s="105" t="str">
        <f t="shared" si="10"/>
        <v/>
      </c>
      <c r="J41" s="193">
        <f t="shared" si="3"/>
        <v>0</v>
      </c>
      <c r="K41" s="167" t="s">
        <v>559</v>
      </c>
      <c r="L41" s="105" t="str">
        <f t="shared" si="0"/>
        <v/>
      </c>
      <c r="M41" s="193">
        <f t="shared" si="4"/>
        <v>0</v>
      </c>
      <c r="N41" s="177" t="s">
        <v>523</v>
      </c>
      <c r="O41" s="105" t="str">
        <f>IF(D41=N41,"未入力","")</f>
        <v>未入力</v>
      </c>
      <c r="P41" s="193">
        <f t="shared" si="5"/>
        <v>1</v>
      </c>
      <c r="Q41" s="167" t="s">
        <v>566</v>
      </c>
      <c r="R41" s="3">
        <f t="shared" si="13"/>
        <v>0</v>
      </c>
      <c r="S41" s="3">
        <f t="shared" si="14"/>
        <v>1</v>
      </c>
      <c r="T41" s="105" t="str">
        <f t="shared" si="8"/>
        <v/>
      </c>
      <c r="U41" s="193">
        <f t="shared" si="6"/>
        <v>0</v>
      </c>
      <c r="V41" s="191"/>
      <c r="W41" s="198"/>
      <c r="X41" s="189">
        <f t="shared" si="7"/>
        <v>1</v>
      </c>
    </row>
    <row r="42" spans="1:24">
      <c r="A42" s="13">
        <v>13</v>
      </c>
      <c r="B42" s="214" t="s">
        <v>618</v>
      </c>
      <c r="C42" s="99">
        <f>依頼書!J13</f>
        <v>0</v>
      </c>
      <c r="D42" s="328" t="str">
        <f>処理用!E54</f>
        <v/>
      </c>
      <c r="E42" s="310" t="e">
        <f>_xlfn.WEBSERVICE("https://api.excelapi.org/post/address?zipcode="&amp;SUBSTITUTE(D41,"-",)&amp;"&amp;parts=1")</f>
        <v>#VALUE!</v>
      </c>
      <c r="F42" s="167">
        <v>4</v>
      </c>
      <c r="G42" s="123">
        <f t="shared" si="11"/>
        <v>0</v>
      </c>
      <c r="H42" s="3">
        <f t="shared" si="12"/>
        <v>4</v>
      </c>
      <c r="I42" s="105" t="str">
        <f t="shared" si="10"/>
        <v/>
      </c>
      <c r="J42" s="193">
        <f t="shared" si="3"/>
        <v>0</v>
      </c>
      <c r="K42" s="167" t="s">
        <v>559</v>
      </c>
      <c r="L42" s="105" t="str">
        <f t="shared" si="0"/>
        <v>未入力</v>
      </c>
      <c r="M42" s="193">
        <f t="shared" si="4"/>
        <v>1</v>
      </c>
      <c r="N42" s="178"/>
      <c r="O42" s="204"/>
      <c r="P42" s="198">
        <f t="shared" si="5"/>
        <v>0</v>
      </c>
      <c r="Q42" s="167" t="s">
        <v>567</v>
      </c>
      <c r="R42" s="3">
        <f t="shared" si="13"/>
        <v>0</v>
      </c>
      <c r="S42" s="3">
        <f t="shared" si="14"/>
        <v>0</v>
      </c>
      <c r="T42" s="105" t="str">
        <f t="shared" si="8"/>
        <v/>
      </c>
      <c r="U42" s="193">
        <f t="shared" si="6"/>
        <v>0</v>
      </c>
      <c r="V42" s="167">
        <f>COUNTIF(E42,"*ERROR*")</f>
        <v>0</v>
      </c>
      <c r="W42" s="193" t="str">
        <f>IF(V42=1,"郵便番号を確認してください","")</f>
        <v/>
      </c>
      <c r="X42" s="189">
        <f t="shared" si="7"/>
        <v>1</v>
      </c>
    </row>
    <row r="43" spans="1:24">
      <c r="A43" s="13">
        <v>14</v>
      </c>
      <c r="B43" s="214" t="s">
        <v>619</v>
      </c>
      <c r="C43" s="99">
        <f>依頼書!B15</f>
        <v>0</v>
      </c>
      <c r="D43" s="328" t="str">
        <f>処理用!E55</f>
        <v/>
      </c>
      <c r="E43" s="310" t="e">
        <f>_xlfn.WEBSERVICE("https://api.excelapi.org/post/address?zipcode="&amp;SUBSTITUTE(D41,"-",)&amp;"&amp;parts=2")</f>
        <v>#VALUE!</v>
      </c>
      <c r="F43" s="167">
        <v>15</v>
      </c>
      <c r="G43" s="123">
        <f t="shared" si="11"/>
        <v>0</v>
      </c>
      <c r="H43" s="3">
        <f t="shared" si="12"/>
        <v>15</v>
      </c>
      <c r="I43" s="105" t="str">
        <f t="shared" si="10"/>
        <v/>
      </c>
      <c r="J43" s="193">
        <f t="shared" si="3"/>
        <v>0</v>
      </c>
      <c r="K43" s="167" t="s">
        <v>559</v>
      </c>
      <c r="L43" s="105" t="str">
        <f t="shared" si="0"/>
        <v>未入力</v>
      </c>
      <c r="M43" s="193">
        <f t="shared" si="4"/>
        <v>1</v>
      </c>
      <c r="N43" s="178"/>
      <c r="O43" s="204"/>
      <c r="P43" s="198">
        <f t="shared" si="5"/>
        <v>0</v>
      </c>
      <c r="Q43" s="167" t="s">
        <v>567</v>
      </c>
      <c r="R43" s="3">
        <f t="shared" si="13"/>
        <v>0</v>
      </c>
      <c r="S43" s="3">
        <f t="shared" si="14"/>
        <v>0</v>
      </c>
      <c r="T43" s="105" t="str">
        <f t="shared" si="8"/>
        <v/>
      </c>
      <c r="U43" s="193">
        <f t="shared" si="6"/>
        <v>0</v>
      </c>
      <c r="V43" s="167">
        <f>COUNTIF(E43,"*ERROR*")</f>
        <v>0</v>
      </c>
      <c r="W43" s="193" t="str">
        <f t="shared" ref="W43:W44" si="16">IF(V43=1,"郵便番号を確認してください","")</f>
        <v/>
      </c>
      <c r="X43" s="189">
        <f t="shared" si="7"/>
        <v>1</v>
      </c>
    </row>
    <row r="44" spans="1:24" ht="42" customHeight="1" thickBot="1">
      <c r="A44" s="13">
        <v>15</v>
      </c>
      <c r="B44" s="214" t="s">
        <v>620</v>
      </c>
      <c r="C44" s="99">
        <f>依頼書!G15</f>
        <v>0</v>
      </c>
      <c r="D44" s="328" t="str">
        <f>処理用!E56</f>
        <v/>
      </c>
      <c r="E44" s="311" t="e">
        <f>_xlfn.WEBSERVICE("https://api.excelapi.org/post/address?zipcode="&amp;SUBSTITUTE(D41,"-",)&amp;"&amp;parts=3")</f>
        <v>#VALUE!</v>
      </c>
      <c r="F44" s="167">
        <v>20</v>
      </c>
      <c r="G44" s="123">
        <f t="shared" si="11"/>
        <v>0</v>
      </c>
      <c r="H44" s="3">
        <f t="shared" si="12"/>
        <v>20</v>
      </c>
      <c r="I44" s="105" t="str">
        <f t="shared" si="10"/>
        <v/>
      </c>
      <c r="J44" s="193">
        <f t="shared" si="3"/>
        <v>0</v>
      </c>
      <c r="K44" s="167" t="s">
        <v>559</v>
      </c>
      <c r="L44" s="105" t="str">
        <f t="shared" si="0"/>
        <v>未入力</v>
      </c>
      <c r="M44" s="193">
        <f t="shared" si="4"/>
        <v>1</v>
      </c>
      <c r="N44" s="178"/>
      <c r="O44" s="204"/>
      <c r="P44" s="198">
        <f t="shared" si="5"/>
        <v>0</v>
      </c>
      <c r="Q44" s="167" t="s">
        <v>567</v>
      </c>
      <c r="R44" s="3">
        <f t="shared" si="13"/>
        <v>0</v>
      </c>
      <c r="S44" s="3">
        <f t="shared" si="14"/>
        <v>0</v>
      </c>
      <c r="T44" s="105" t="str">
        <f t="shared" si="8"/>
        <v/>
      </c>
      <c r="U44" s="193">
        <f t="shared" si="6"/>
        <v>0</v>
      </c>
      <c r="V44" s="167">
        <f>COUNTIF(E44,"*ERROR*")</f>
        <v>0</v>
      </c>
      <c r="W44" s="193" t="str">
        <f t="shared" si="16"/>
        <v/>
      </c>
      <c r="X44" s="189">
        <f t="shared" si="7"/>
        <v>1</v>
      </c>
    </row>
    <row r="45" spans="1:24" ht="42" customHeight="1" thickBot="1">
      <c r="A45" s="13">
        <v>16</v>
      </c>
      <c r="B45" s="214" t="s">
        <v>621</v>
      </c>
      <c r="C45" s="99">
        <f>依頼書!M15</f>
        <v>0</v>
      </c>
      <c r="D45" s="329" t="str">
        <f>処理用!E57</f>
        <v/>
      </c>
      <c r="E45" s="90"/>
      <c r="F45" s="167">
        <v>15</v>
      </c>
      <c r="G45" s="123">
        <f t="shared" si="11"/>
        <v>0</v>
      </c>
      <c r="H45" s="3">
        <f t="shared" si="12"/>
        <v>15</v>
      </c>
      <c r="I45" s="105" t="str">
        <f t="shared" si="10"/>
        <v/>
      </c>
      <c r="J45" s="193">
        <f t="shared" si="3"/>
        <v>0</v>
      </c>
      <c r="K45" s="191"/>
      <c r="L45" s="204" t="str">
        <f t="shared" si="0"/>
        <v/>
      </c>
      <c r="M45" s="198">
        <f t="shared" si="4"/>
        <v>0</v>
      </c>
      <c r="N45" s="178"/>
      <c r="O45" s="204"/>
      <c r="P45" s="198">
        <f t="shared" si="5"/>
        <v>0</v>
      </c>
      <c r="Q45" s="167" t="s">
        <v>567</v>
      </c>
      <c r="R45" s="3">
        <f t="shared" si="13"/>
        <v>0</v>
      </c>
      <c r="S45" s="3">
        <f t="shared" si="14"/>
        <v>0</v>
      </c>
      <c r="T45" s="105" t="str">
        <f t="shared" si="8"/>
        <v/>
      </c>
      <c r="U45" s="193">
        <f t="shared" si="6"/>
        <v>0</v>
      </c>
      <c r="V45" s="191"/>
      <c r="W45" s="198"/>
      <c r="X45" s="189">
        <f t="shared" si="7"/>
        <v>0</v>
      </c>
    </row>
    <row r="46" spans="1:24" ht="42" customHeight="1">
      <c r="A46" s="13">
        <v>17</v>
      </c>
      <c r="B46" s="214" t="s">
        <v>622</v>
      </c>
      <c r="C46" s="87"/>
      <c r="D46" s="330"/>
      <c r="E46" s="124" t="str">
        <f>HYPERLINK(_xlfn.CONCAT("http://www.google.co.jp/search?hl=ja&amp;q=銀行コード+",C47&amp;"銀行","+",C49&amp;"支店" ), "名称からコードを検索")</f>
        <v>名称からコードを検索</v>
      </c>
      <c r="F46" s="167">
        <v>25</v>
      </c>
      <c r="G46" s="123">
        <f t="shared" si="11"/>
        <v>0</v>
      </c>
      <c r="H46" s="3">
        <f t="shared" si="12"/>
        <v>25</v>
      </c>
      <c r="I46" s="105" t="str">
        <f t="shared" si="10"/>
        <v/>
      </c>
      <c r="J46" s="193">
        <f t="shared" si="3"/>
        <v>0</v>
      </c>
      <c r="K46" s="191"/>
      <c r="L46" s="204" t="str">
        <f t="shared" si="0"/>
        <v/>
      </c>
      <c r="M46" s="198">
        <f t="shared" si="4"/>
        <v>0</v>
      </c>
      <c r="N46" s="178"/>
      <c r="O46" s="204"/>
      <c r="P46" s="198">
        <f t="shared" si="5"/>
        <v>0</v>
      </c>
      <c r="Q46" s="167" t="s">
        <v>567</v>
      </c>
      <c r="R46" s="3">
        <f t="shared" si="13"/>
        <v>0</v>
      </c>
      <c r="S46" s="3">
        <f t="shared" si="14"/>
        <v>0</v>
      </c>
      <c r="T46" s="105" t="str">
        <f t="shared" si="8"/>
        <v/>
      </c>
      <c r="U46" s="193">
        <f t="shared" si="6"/>
        <v>0</v>
      </c>
      <c r="V46" s="191"/>
      <c r="W46" s="198"/>
      <c r="X46" s="189">
        <f t="shared" si="7"/>
        <v>0</v>
      </c>
    </row>
    <row r="47" spans="1:24" ht="35.25" customHeight="1">
      <c r="A47" s="13">
        <v>18</v>
      </c>
      <c r="B47" s="215" t="s">
        <v>612</v>
      </c>
      <c r="C47" s="211" t="str">
        <f>依頼書!B19&amp;依頼書!AI18</f>
        <v>未選択</v>
      </c>
      <c r="D47" s="212" t="str">
        <f>C47</f>
        <v>未選択</v>
      </c>
      <c r="E47" s="97" t="s">
        <v>286</v>
      </c>
      <c r="F47" s="191"/>
      <c r="G47" s="6"/>
      <c r="H47" s="6"/>
      <c r="I47" s="204" t="str">
        <f t="shared" si="10"/>
        <v/>
      </c>
      <c r="J47" s="198">
        <f t="shared" si="3"/>
        <v>0</v>
      </c>
      <c r="K47" s="191"/>
      <c r="L47" s="204" t="str">
        <f t="shared" si="0"/>
        <v/>
      </c>
      <c r="M47" s="198">
        <f t="shared" si="4"/>
        <v>0</v>
      </c>
      <c r="N47" s="178"/>
      <c r="O47" s="204"/>
      <c r="P47" s="198">
        <f t="shared" si="5"/>
        <v>0</v>
      </c>
      <c r="Q47" s="191"/>
      <c r="R47" s="6"/>
      <c r="S47" s="6"/>
      <c r="T47" s="204" t="str">
        <f t="shared" si="8"/>
        <v/>
      </c>
      <c r="U47" s="198">
        <f t="shared" si="6"/>
        <v>0</v>
      </c>
      <c r="V47" s="191"/>
      <c r="W47" s="198"/>
      <c r="X47" s="189">
        <f t="shared" si="7"/>
        <v>0</v>
      </c>
    </row>
    <row r="48" spans="1:24">
      <c r="A48" s="13">
        <v>19</v>
      </c>
      <c r="B48" s="215" t="s">
        <v>287</v>
      </c>
      <c r="C48" s="172" t="str">
        <f>IF(依頼書!K19="","",依頼書!K19)</f>
        <v/>
      </c>
      <c r="D48" s="95" t="str">
        <f>処理用!C78</f>
        <v>0000</v>
      </c>
      <c r="E48" s="312" t="e">
        <f>_xlfn.WEBSERVICE("https://api.excelapi.org/convert/json2plain?url=https://zengin-code.github.io/api/banks.json&amp;target="&amp;_xlfn.ENCODEURL(D48)&amp;".name")</f>
        <v>#VALUE!</v>
      </c>
      <c r="F48" s="167">
        <v>4</v>
      </c>
      <c r="G48" s="123">
        <f t="shared" si="11"/>
        <v>4</v>
      </c>
      <c r="H48" s="3">
        <f>F48-G48</f>
        <v>0</v>
      </c>
      <c r="I48" s="105" t="str">
        <f t="shared" si="10"/>
        <v/>
      </c>
      <c r="J48" s="193">
        <f t="shared" si="3"/>
        <v>0</v>
      </c>
      <c r="K48" s="167" t="s">
        <v>559</v>
      </c>
      <c r="L48" s="105" t="str">
        <f t="shared" si="0"/>
        <v/>
      </c>
      <c r="M48" s="193">
        <f t="shared" si="4"/>
        <v>0</v>
      </c>
      <c r="N48" s="177" t="s">
        <v>580</v>
      </c>
      <c r="O48" s="105" t="str">
        <f>IF(D48=N48,"未入力","")</f>
        <v>未入力</v>
      </c>
      <c r="P48" s="193">
        <f t="shared" si="5"/>
        <v>1</v>
      </c>
      <c r="Q48" s="167" t="s">
        <v>566</v>
      </c>
      <c r="R48" s="3">
        <f>LENB(D48)-LEN(D48)</f>
        <v>0</v>
      </c>
      <c r="S48" s="3">
        <f>LEN(D48)*2-LENB(D48)</f>
        <v>4</v>
      </c>
      <c r="T48" s="105" t="str">
        <f t="shared" si="8"/>
        <v/>
      </c>
      <c r="U48" s="193">
        <f t="shared" si="6"/>
        <v>0</v>
      </c>
      <c r="V48" s="167">
        <f>COUNTIF(E48,"*ERROR*")</f>
        <v>0</v>
      </c>
      <c r="W48" s="193" t="str">
        <f>IF(V48=1,"コードを確認してください","")</f>
        <v/>
      </c>
      <c r="X48" s="189">
        <f t="shared" si="7"/>
        <v>1</v>
      </c>
    </row>
    <row r="49" spans="1:24">
      <c r="A49" s="13">
        <v>20</v>
      </c>
      <c r="B49" s="215" t="s">
        <v>613</v>
      </c>
      <c r="C49" s="211" t="str">
        <f>依頼書!B20&amp;依頼書!AJ24</f>
        <v>未選択</v>
      </c>
      <c r="D49" s="212" t="str">
        <f t="shared" si="15"/>
        <v>未選択</v>
      </c>
      <c r="E49" s="98"/>
      <c r="F49" s="191"/>
      <c r="G49" s="209">
        <f t="shared" si="11"/>
        <v>3</v>
      </c>
      <c r="H49" s="6"/>
      <c r="I49" s="204" t="str">
        <f t="shared" si="10"/>
        <v/>
      </c>
      <c r="J49" s="198">
        <f t="shared" si="3"/>
        <v>0</v>
      </c>
      <c r="K49" s="191"/>
      <c r="L49" s="204" t="str">
        <f t="shared" si="0"/>
        <v/>
      </c>
      <c r="M49" s="198">
        <f t="shared" si="4"/>
        <v>0</v>
      </c>
      <c r="N49" s="178"/>
      <c r="O49" s="204"/>
      <c r="P49" s="198">
        <f t="shared" si="5"/>
        <v>0</v>
      </c>
      <c r="Q49" s="191"/>
      <c r="R49" s="6"/>
      <c r="S49" s="6"/>
      <c r="T49" s="204" t="str">
        <f t="shared" si="8"/>
        <v/>
      </c>
      <c r="U49" s="198">
        <f t="shared" si="6"/>
        <v>0</v>
      </c>
      <c r="V49" s="191"/>
      <c r="W49" s="198"/>
      <c r="X49" s="189">
        <f t="shared" si="7"/>
        <v>0</v>
      </c>
    </row>
    <row r="50" spans="1:24" ht="16.5" thickBot="1">
      <c r="A50" s="13">
        <v>21</v>
      </c>
      <c r="B50" s="215" t="s">
        <v>288</v>
      </c>
      <c r="C50" s="292">
        <f>依頼書!K20</f>
        <v>0</v>
      </c>
      <c r="D50" s="95" t="str">
        <f>処理用!C84</f>
        <v>000</v>
      </c>
      <c r="E50" s="313" t="e">
        <f>_xlfn.WEBSERVICE("https://api.excelapi.org/convert/json2plain?url=https://zengin-code.github.io/api/"&amp;"branches/"&amp;D48&amp;".json"&amp;"&amp;target="&amp;_xlfn.ENCODEURL(D50)&amp;".name")</f>
        <v>#VALUE!</v>
      </c>
      <c r="F50" s="167">
        <v>3</v>
      </c>
      <c r="G50" s="123">
        <f t="shared" si="11"/>
        <v>3</v>
      </c>
      <c r="H50" s="3">
        <f>F50-G50</f>
        <v>0</v>
      </c>
      <c r="I50" s="105" t="str">
        <f t="shared" si="10"/>
        <v/>
      </c>
      <c r="J50" s="193">
        <f t="shared" si="3"/>
        <v>0</v>
      </c>
      <c r="K50" s="167" t="s">
        <v>559</v>
      </c>
      <c r="L50" s="105" t="str">
        <f t="shared" si="0"/>
        <v/>
      </c>
      <c r="M50" s="193">
        <f t="shared" si="4"/>
        <v>0</v>
      </c>
      <c r="N50" s="177" t="s">
        <v>581</v>
      </c>
      <c r="O50" s="105" t="str">
        <f>IF(D50=N50,"未入力","")</f>
        <v>未入力</v>
      </c>
      <c r="P50" s="193">
        <f t="shared" si="5"/>
        <v>1</v>
      </c>
      <c r="Q50" s="167" t="s">
        <v>566</v>
      </c>
      <c r="R50" s="3">
        <f>LENB(D50)-LEN(D50)</f>
        <v>0</v>
      </c>
      <c r="S50" s="3">
        <f>LEN(D50)*2-LENB(D50)</f>
        <v>3</v>
      </c>
      <c r="T50" s="105" t="str">
        <f t="shared" si="8"/>
        <v/>
      </c>
      <c r="U50" s="193">
        <f t="shared" si="6"/>
        <v>0</v>
      </c>
      <c r="V50" s="167">
        <f>COUNTIF(E50,"*ERROR*")</f>
        <v>0</v>
      </c>
      <c r="W50" s="193" t="str">
        <f>IF(V50=1,"コードを確認してください","")</f>
        <v/>
      </c>
      <c r="X50" s="189">
        <f t="shared" si="7"/>
        <v>1</v>
      </c>
    </row>
    <row r="51" spans="1:24">
      <c r="A51" s="13">
        <v>22</v>
      </c>
      <c r="B51" s="215" t="s">
        <v>9</v>
      </c>
      <c r="C51" s="87" t="str">
        <f>依頼書!AI21</f>
        <v>未選択</v>
      </c>
      <c r="D51" s="160" t="e">
        <f>処理用!C88</f>
        <v>#N/A</v>
      </c>
      <c r="E51" s="13"/>
      <c r="F51" s="167">
        <v>4</v>
      </c>
      <c r="G51" s="123" t="e">
        <f t="shared" ref="G51" si="17">+LEN(D51)</f>
        <v>#N/A</v>
      </c>
      <c r="H51" s="3" t="e">
        <f>F51-G51</f>
        <v>#N/A</v>
      </c>
      <c r="I51" s="105" t="e">
        <f t="shared" si="10"/>
        <v>#N/A</v>
      </c>
      <c r="J51" s="193" t="e">
        <f t="shared" si="3"/>
        <v>#N/A</v>
      </c>
      <c r="K51" s="167" t="s">
        <v>559</v>
      </c>
      <c r="L51" s="105" t="e">
        <f t="shared" si="0"/>
        <v>#N/A</v>
      </c>
      <c r="M51" s="193" t="e">
        <f t="shared" si="4"/>
        <v>#N/A</v>
      </c>
      <c r="N51" s="178"/>
      <c r="O51" s="204"/>
      <c r="P51" s="198">
        <f t="shared" si="5"/>
        <v>0</v>
      </c>
      <c r="Q51" s="191"/>
      <c r="R51" s="6"/>
      <c r="S51" s="6"/>
      <c r="T51" s="204" t="str">
        <f t="shared" si="8"/>
        <v/>
      </c>
      <c r="U51" s="198">
        <f t="shared" si="6"/>
        <v>0</v>
      </c>
      <c r="V51" s="191"/>
      <c r="W51" s="198"/>
      <c r="X51" s="189" t="e">
        <f t="shared" si="7"/>
        <v>#N/A</v>
      </c>
    </row>
    <row r="52" spans="1:24">
      <c r="A52" s="13">
        <v>23</v>
      </c>
      <c r="B52" s="215" t="s">
        <v>289</v>
      </c>
      <c r="C52" s="99">
        <f>依頼書!B22</f>
        <v>0</v>
      </c>
      <c r="D52" s="95" t="str">
        <f>処理用!C95</f>
        <v>0000000</v>
      </c>
      <c r="E52" s="97" t="s">
        <v>592</v>
      </c>
      <c r="F52" s="167">
        <v>7</v>
      </c>
      <c r="G52" s="123">
        <f t="shared" si="11"/>
        <v>7</v>
      </c>
      <c r="H52" s="3">
        <f>F52-G52</f>
        <v>0</v>
      </c>
      <c r="I52" s="105" t="str">
        <f t="shared" si="10"/>
        <v/>
      </c>
      <c r="J52" s="193">
        <f t="shared" si="3"/>
        <v>0</v>
      </c>
      <c r="K52" s="167" t="s">
        <v>559</v>
      </c>
      <c r="L52" s="105" t="str">
        <f t="shared" si="0"/>
        <v/>
      </c>
      <c r="M52" s="193">
        <f t="shared" si="4"/>
        <v>0</v>
      </c>
      <c r="N52" s="177" t="s">
        <v>582</v>
      </c>
      <c r="O52" s="105" t="str">
        <f>IF(D52=N52,"未入力","")</f>
        <v>未入力</v>
      </c>
      <c r="P52" s="193">
        <f t="shared" si="5"/>
        <v>1</v>
      </c>
      <c r="Q52" s="167" t="s">
        <v>566</v>
      </c>
      <c r="R52" s="3">
        <f>LENB(D52)-LEN(D52)</f>
        <v>0</v>
      </c>
      <c r="S52" s="3">
        <f>LEN(D52)*2-LENB(D52)</f>
        <v>7</v>
      </c>
      <c r="T52" s="105" t="str">
        <f t="shared" si="8"/>
        <v/>
      </c>
      <c r="U52" s="193">
        <f t="shared" si="6"/>
        <v>0</v>
      </c>
      <c r="V52" s="191"/>
      <c r="W52" s="198"/>
      <c r="X52" s="189">
        <f t="shared" si="7"/>
        <v>1</v>
      </c>
    </row>
    <row r="53" spans="1:24" ht="38.25" customHeight="1">
      <c r="A53" s="13">
        <v>24</v>
      </c>
      <c r="B53" s="215" t="s">
        <v>623</v>
      </c>
      <c r="C53" s="84">
        <f>依頼書!B24</f>
        <v>0</v>
      </c>
      <c r="D53" s="93" t="str">
        <f>処理用!C100</f>
        <v/>
      </c>
      <c r="E53" s="159" t="str">
        <f>処理用!C107</f>
        <v/>
      </c>
      <c r="F53" s="167">
        <v>30</v>
      </c>
      <c r="G53" s="123">
        <f t="shared" si="11"/>
        <v>0</v>
      </c>
      <c r="H53" s="3">
        <f>F53-G53</f>
        <v>30</v>
      </c>
      <c r="I53" s="105" t="str">
        <f t="shared" si="10"/>
        <v/>
      </c>
      <c r="J53" s="193">
        <f t="shared" si="3"/>
        <v>0</v>
      </c>
      <c r="K53" s="167" t="s">
        <v>559</v>
      </c>
      <c r="L53" s="105" t="str">
        <f t="shared" si="0"/>
        <v>未入力</v>
      </c>
      <c r="M53" s="193">
        <f t="shared" si="4"/>
        <v>1</v>
      </c>
      <c r="N53" s="178"/>
      <c r="O53" s="204"/>
      <c r="P53" s="198">
        <f t="shared" si="5"/>
        <v>0</v>
      </c>
      <c r="Q53" s="167" t="s">
        <v>566</v>
      </c>
      <c r="R53" s="3">
        <f>LENB(D53)-LEN(D53)</f>
        <v>0</v>
      </c>
      <c r="S53" s="3">
        <f>LEN(D53)*2-LENB(D53)</f>
        <v>0</v>
      </c>
      <c r="T53" s="105" t="str">
        <f t="shared" si="8"/>
        <v/>
      </c>
      <c r="U53" s="193">
        <f t="shared" si="6"/>
        <v>0</v>
      </c>
      <c r="V53" s="167">
        <f>IF(D53=E53,0,1)</f>
        <v>0</v>
      </c>
      <c r="W53" s="193" t="str">
        <f>IF(V53=1,"禁止文字が使用されています","")</f>
        <v/>
      </c>
      <c r="X53" s="189">
        <f t="shared" si="7"/>
        <v>1</v>
      </c>
    </row>
    <row r="54" spans="1:24">
      <c r="A54" s="13">
        <v>25</v>
      </c>
      <c r="B54" s="216" t="s">
        <v>535</v>
      </c>
      <c r="C54" s="84" t="str">
        <f>依頼書!AL27</f>
        <v>未選択</v>
      </c>
      <c r="D54" s="165" t="str">
        <f>C54</f>
        <v>未選択</v>
      </c>
      <c r="E54" s="97" t="s">
        <v>591</v>
      </c>
      <c r="F54" s="191"/>
      <c r="G54" s="6"/>
      <c r="H54" s="6"/>
      <c r="I54" s="204" t="str">
        <f t="shared" si="10"/>
        <v/>
      </c>
      <c r="J54" s="198">
        <f t="shared" si="3"/>
        <v>0</v>
      </c>
      <c r="K54" s="191"/>
      <c r="L54" s="204" t="str">
        <f t="shared" si="0"/>
        <v/>
      </c>
      <c r="M54" s="198">
        <f t="shared" si="4"/>
        <v>0</v>
      </c>
      <c r="N54" s="180" t="s">
        <v>579</v>
      </c>
      <c r="O54" s="105" t="str">
        <f>IF(D29="企業、団体等（個人事業主含む）",IF(D54=N54,"未入力",""),"")</f>
        <v/>
      </c>
      <c r="P54" s="193">
        <f t="shared" si="5"/>
        <v>0</v>
      </c>
      <c r="Q54" s="191"/>
      <c r="R54" s="6"/>
      <c r="S54" s="6"/>
      <c r="T54" s="204" t="str">
        <f t="shared" si="8"/>
        <v/>
      </c>
      <c r="U54" s="198">
        <f t="shared" si="6"/>
        <v>0</v>
      </c>
      <c r="V54" s="191"/>
      <c r="W54" s="198"/>
      <c r="X54" s="189">
        <f t="shared" si="7"/>
        <v>0</v>
      </c>
    </row>
    <row r="55" spans="1:24">
      <c r="A55" s="13">
        <v>26</v>
      </c>
      <c r="B55" s="216" t="s">
        <v>536</v>
      </c>
      <c r="C55" s="84" t="str">
        <f>依頼書!AI36</f>
        <v>未選択</v>
      </c>
      <c r="D55" s="164" t="str">
        <f>C55</f>
        <v>未選択</v>
      </c>
      <c r="E55" s="159" t="str">
        <f>処理用!C108</f>
        <v/>
      </c>
      <c r="F55" s="191"/>
      <c r="G55" s="6"/>
      <c r="H55" s="6"/>
      <c r="I55" s="204" t="str">
        <f t="shared" si="10"/>
        <v/>
      </c>
      <c r="J55" s="198">
        <f t="shared" si="3"/>
        <v>0</v>
      </c>
      <c r="K55" s="191"/>
      <c r="L55" s="204" t="str">
        <f t="shared" si="0"/>
        <v/>
      </c>
      <c r="M55" s="198">
        <f t="shared" si="4"/>
        <v>0</v>
      </c>
      <c r="N55" s="178"/>
      <c r="O55" s="204"/>
      <c r="P55" s="198">
        <f t="shared" si="5"/>
        <v>0</v>
      </c>
      <c r="Q55" s="191"/>
      <c r="R55" s="6"/>
      <c r="S55" s="6"/>
      <c r="T55" s="204" t="str">
        <f t="shared" si="8"/>
        <v/>
      </c>
      <c r="U55" s="198">
        <f t="shared" si="6"/>
        <v>0</v>
      </c>
      <c r="V55" s="191"/>
      <c r="W55" s="198"/>
      <c r="X55" s="189">
        <f t="shared" si="7"/>
        <v>0</v>
      </c>
    </row>
    <row r="56" spans="1:24">
      <c r="A56" s="13">
        <v>27</v>
      </c>
      <c r="B56" s="216" t="s">
        <v>537</v>
      </c>
      <c r="C56" s="84">
        <f>依頼書!F33</f>
        <v>0</v>
      </c>
      <c r="D56" s="165" t="str">
        <f>処理用!E123</f>
        <v/>
      </c>
      <c r="E56" s="90"/>
      <c r="F56" s="167">
        <v>50</v>
      </c>
      <c r="G56" s="123">
        <f t="shared" ref="G56:G58" si="18">+LEN(D56)</f>
        <v>0</v>
      </c>
      <c r="H56" s="3">
        <f>F56-G56</f>
        <v>50</v>
      </c>
      <c r="I56" s="105" t="str">
        <f t="shared" si="10"/>
        <v/>
      </c>
      <c r="J56" s="193">
        <f t="shared" si="3"/>
        <v>0</v>
      </c>
      <c r="K56" s="191"/>
      <c r="L56" s="204" t="str">
        <f t="shared" si="0"/>
        <v/>
      </c>
      <c r="M56" s="198">
        <f t="shared" si="4"/>
        <v>0</v>
      </c>
      <c r="N56" s="178"/>
      <c r="O56" s="204"/>
      <c r="P56" s="198">
        <f t="shared" si="5"/>
        <v>0</v>
      </c>
      <c r="Q56" s="167" t="s">
        <v>566</v>
      </c>
      <c r="R56" s="3">
        <f>LENB(D56)-LEN(D56)</f>
        <v>0</v>
      </c>
      <c r="S56" s="3">
        <f>LEN(D56)*2-LENB(D56)</f>
        <v>0</v>
      </c>
      <c r="T56" s="105" t="str">
        <f t="shared" si="8"/>
        <v/>
      </c>
      <c r="U56" s="193">
        <f t="shared" si="6"/>
        <v>0</v>
      </c>
      <c r="V56" s="191"/>
      <c r="W56" s="198"/>
      <c r="X56" s="189">
        <f t="shared" si="7"/>
        <v>0</v>
      </c>
    </row>
    <row r="57" spans="1:24">
      <c r="A57" s="13">
        <v>28</v>
      </c>
      <c r="B57" s="216" t="s">
        <v>538</v>
      </c>
      <c r="C57" s="84">
        <f>依頼書!F34</f>
        <v>0</v>
      </c>
      <c r="D57" s="165" t="str">
        <f>処理用!E124</f>
        <v/>
      </c>
      <c r="E57" s="90"/>
      <c r="F57" s="167">
        <v>50</v>
      </c>
      <c r="G57" s="123">
        <f t="shared" si="18"/>
        <v>0</v>
      </c>
      <c r="H57" s="3">
        <f>F57-G57</f>
        <v>50</v>
      </c>
      <c r="I57" s="105" t="str">
        <f t="shared" si="10"/>
        <v/>
      </c>
      <c r="J57" s="193">
        <f t="shared" si="3"/>
        <v>0</v>
      </c>
      <c r="K57" s="191"/>
      <c r="L57" s="204" t="str">
        <f t="shared" si="0"/>
        <v/>
      </c>
      <c r="M57" s="198">
        <f t="shared" si="4"/>
        <v>0</v>
      </c>
      <c r="N57" s="178"/>
      <c r="O57" s="204"/>
      <c r="P57" s="198">
        <f t="shared" si="5"/>
        <v>0</v>
      </c>
      <c r="Q57" s="167" t="s">
        <v>566</v>
      </c>
      <c r="R57" s="3">
        <f>LENB(D57)-LEN(D57)</f>
        <v>0</v>
      </c>
      <c r="S57" s="3">
        <f>LEN(D57)*2-LENB(D57)</f>
        <v>0</v>
      </c>
      <c r="T57" s="105" t="str">
        <f t="shared" si="8"/>
        <v/>
      </c>
      <c r="U57" s="193">
        <f t="shared" si="6"/>
        <v>0</v>
      </c>
      <c r="V57" s="191"/>
      <c r="W57" s="198"/>
      <c r="X57" s="189">
        <f t="shared" si="7"/>
        <v>0</v>
      </c>
    </row>
    <row r="58" spans="1:24">
      <c r="A58" s="13">
        <v>29</v>
      </c>
      <c r="B58" s="216" t="s">
        <v>539</v>
      </c>
      <c r="C58" s="84">
        <f>依頼書!F35</f>
        <v>0</v>
      </c>
      <c r="D58" s="165" t="str">
        <f>処理用!E125</f>
        <v/>
      </c>
      <c r="E58" s="90"/>
      <c r="F58" s="167">
        <v>50</v>
      </c>
      <c r="G58" s="123">
        <f t="shared" si="18"/>
        <v>0</v>
      </c>
      <c r="H58" s="3">
        <f>F58-G58</f>
        <v>50</v>
      </c>
      <c r="I58" s="105" t="str">
        <f t="shared" si="10"/>
        <v/>
      </c>
      <c r="J58" s="193">
        <f t="shared" si="3"/>
        <v>0</v>
      </c>
      <c r="K58" s="191"/>
      <c r="L58" s="204" t="str">
        <f t="shared" si="0"/>
        <v/>
      </c>
      <c r="M58" s="198">
        <f t="shared" si="4"/>
        <v>0</v>
      </c>
      <c r="N58" s="178"/>
      <c r="O58" s="204"/>
      <c r="P58" s="198">
        <f t="shared" si="5"/>
        <v>0</v>
      </c>
      <c r="Q58" s="167" t="s">
        <v>566</v>
      </c>
      <c r="R58" s="3">
        <f>LENB(D58)-LEN(D58)</f>
        <v>0</v>
      </c>
      <c r="S58" s="3">
        <f>LEN(D58)*2-LENB(D58)</f>
        <v>0</v>
      </c>
      <c r="T58" s="105" t="str">
        <f t="shared" si="8"/>
        <v/>
      </c>
      <c r="U58" s="193">
        <f t="shared" si="6"/>
        <v>0</v>
      </c>
      <c r="V58" s="191"/>
      <c r="W58" s="198"/>
      <c r="X58" s="189">
        <f t="shared" si="7"/>
        <v>0</v>
      </c>
    </row>
    <row r="59" spans="1:24">
      <c r="A59" s="13">
        <v>30</v>
      </c>
      <c r="B59" s="216" t="s">
        <v>540</v>
      </c>
      <c r="C59" s="84">
        <f>依頼書!B36</f>
        <v>0</v>
      </c>
      <c r="D59" s="327" t="str">
        <f>処理用!C130</f>
        <v/>
      </c>
      <c r="E59" s="90"/>
      <c r="F59" s="167">
        <v>13</v>
      </c>
      <c r="G59" s="123">
        <f>+LEN(D59)</f>
        <v>0</v>
      </c>
      <c r="H59" s="3">
        <f>F59-G59</f>
        <v>13</v>
      </c>
      <c r="I59" s="105" t="str">
        <f t="shared" si="10"/>
        <v/>
      </c>
      <c r="J59" s="193">
        <f t="shared" si="3"/>
        <v>0</v>
      </c>
      <c r="K59" s="191"/>
      <c r="L59" s="204" t="str">
        <f t="shared" si="0"/>
        <v/>
      </c>
      <c r="M59" s="198">
        <f t="shared" si="4"/>
        <v>0</v>
      </c>
      <c r="N59" s="178"/>
      <c r="O59" s="204"/>
      <c r="P59" s="198">
        <f t="shared" si="5"/>
        <v>0</v>
      </c>
      <c r="Q59" s="167" t="s">
        <v>566</v>
      </c>
      <c r="R59" s="3">
        <f>LENB(D59)-LEN(D59)</f>
        <v>0</v>
      </c>
      <c r="S59" s="3">
        <f>LEN(D59)*2-LENB(D59)</f>
        <v>0</v>
      </c>
      <c r="T59" s="105" t="str">
        <f t="shared" si="8"/>
        <v/>
      </c>
      <c r="U59" s="193">
        <f t="shared" si="6"/>
        <v>0</v>
      </c>
      <c r="V59" s="191"/>
      <c r="W59" s="198"/>
      <c r="X59" s="189">
        <f t="shared" si="7"/>
        <v>0</v>
      </c>
    </row>
    <row r="60" spans="1:24" ht="30" customHeight="1">
      <c r="A60" s="13"/>
      <c r="B60" s="298" t="s">
        <v>637</v>
      </c>
      <c r="C60" s="297" t="str">
        <f>処理用!C168</f>
        <v>0000000000</v>
      </c>
      <c r="D60" s="296"/>
      <c r="E60" s="103"/>
      <c r="F60" s="167"/>
      <c r="G60" s="123"/>
      <c r="I60" s="105"/>
      <c r="J60" s="193"/>
      <c r="K60" s="191"/>
      <c r="L60" s="204"/>
      <c r="M60" s="198"/>
      <c r="N60" s="178"/>
      <c r="O60" s="204"/>
      <c r="P60" s="198"/>
      <c r="Q60" s="167"/>
      <c r="T60" s="105"/>
      <c r="U60" s="193"/>
      <c r="V60" s="167"/>
      <c r="W60" s="193"/>
      <c r="X60" s="189"/>
    </row>
    <row r="61" spans="1:24">
      <c r="A61" s="13"/>
      <c r="B61" s="13"/>
      <c r="C61" s="13"/>
      <c r="D61" s="100"/>
      <c r="E61" s="88"/>
      <c r="F61" s="191"/>
      <c r="G61" s="6"/>
      <c r="H61" s="6"/>
      <c r="I61" s="204" t="str">
        <f t="shared" si="10"/>
        <v/>
      </c>
      <c r="J61" s="198">
        <f t="shared" si="3"/>
        <v>0</v>
      </c>
      <c r="K61" s="191"/>
      <c r="L61" s="204" t="str">
        <f t="shared" si="0"/>
        <v/>
      </c>
      <c r="M61" s="198">
        <f t="shared" si="4"/>
        <v>0</v>
      </c>
      <c r="N61" s="178"/>
      <c r="O61" s="204"/>
      <c r="P61" s="198">
        <f t="shared" si="5"/>
        <v>0</v>
      </c>
      <c r="Q61" s="191"/>
      <c r="R61" s="6"/>
      <c r="S61" s="6"/>
      <c r="T61" s="204" t="str">
        <f t="shared" si="8"/>
        <v/>
      </c>
      <c r="U61" s="198">
        <f t="shared" si="6"/>
        <v>0</v>
      </c>
      <c r="V61" s="191"/>
      <c r="W61" s="198"/>
      <c r="X61" s="189">
        <f t="shared" si="7"/>
        <v>0</v>
      </c>
    </row>
    <row r="62" spans="1:24" ht="17.25" thickBot="1">
      <c r="A62" s="13"/>
      <c r="B62" s="101" t="s">
        <v>290</v>
      </c>
      <c r="C62" s="13"/>
      <c r="D62" s="100"/>
      <c r="E62" s="88"/>
      <c r="F62" s="191"/>
      <c r="G62" s="6"/>
      <c r="H62" s="6"/>
      <c r="I62" s="204" t="str">
        <f t="shared" si="10"/>
        <v/>
      </c>
      <c r="J62" s="198">
        <f t="shared" si="3"/>
        <v>0</v>
      </c>
      <c r="K62" s="191"/>
      <c r="L62" s="204" t="str">
        <f t="shared" si="0"/>
        <v/>
      </c>
      <c r="M62" s="198">
        <f t="shared" si="4"/>
        <v>0</v>
      </c>
      <c r="N62" s="178"/>
      <c r="O62" s="204"/>
      <c r="P62" s="198">
        <f t="shared" si="5"/>
        <v>0</v>
      </c>
      <c r="Q62" s="191"/>
      <c r="R62" s="6"/>
      <c r="S62" s="6"/>
      <c r="T62" s="204" t="str">
        <f t="shared" si="8"/>
        <v/>
      </c>
      <c r="U62" s="198">
        <f t="shared" si="6"/>
        <v>0</v>
      </c>
      <c r="V62" s="191"/>
      <c r="W62" s="198"/>
      <c r="X62" s="189">
        <f t="shared" si="7"/>
        <v>0</v>
      </c>
    </row>
    <row r="63" spans="1:24" ht="27.75" customHeight="1" thickBot="1">
      <c r="A63" s="13">
        <v>31</v>
      </c>
      <c r="B63" s="187" t="s">
        <v>624</v>
      </c>
      <c r="C63" s="188"/>
      <c r="D63" s="300" t="str">
        <f>処理用!C170</f>
        <v>00</v>
      </c>
      <c r="E63" s="103"/>
      <c r="F63" s="167">
        <v>10</v>
      </c>
      <c r="G63" s="123">
        <f>+LEN(D63)</f>
        <v>2</v>
      </c>
      <c r="H63" s="3">
        <f>F63-G63</f>
        <v>8</v>
      </c>
      <c r="I63" s="105" t="str">
        <f t="shared" si="10"/>
        <v/>
      </c>
      <c r="J63" s="193">
        <f t="shared" si="3"/>
        <v>0</v>
      </c>
      <c r="K63" s="191"/>
      <c r="L63" s="204" t="str">
        <f t="shared" si="0"/>
        <v/>
      </c>
      <c r="M63" s="198">
        <f t="shared" si="4"/>
        <v>0</v>
      </c>
      <c r="N63" s="178"/>
      <c r="O63" s="204"/>
      <c r="P63" s="198">
        <f t="shared" si="5"/>
        <v>0</v>
      </c>
      <c r="Q63" s="167" t="s">
        <v>566</v>
      </c>
      <c r="R63" s="3">
        <f>LENB(D63)-LEN(D63)</f>
        <v>0</v>
      </c>
      <c r="S63" s="3">
        <f>LEN(D63)*2-LENB(D63)</f>
        <v>2</v>
      </c>
      <c r="T63" s="105" t="str">
        <f t="shared" si="8"/>
        <v/>
      </c>
      <c r="U63" s="193">
        <f t="shared" si="6"/>
        <v>0</v>
      </c>
      <c r="V63" s="167">
        <f>IF(D63="要採番／既存コード確認",1,0)</f>
        <v>0</v>
      </c>
      <c r="W63" s="193" t="str">
        <f>IF(V63=1,"債主番号を入力してください","")</f>
        <v/>
      </c>
      <c r="X63" s="189">
        <f t="shared" si="7"/>
        <v>0</v>
      </c>
    </row>
    <row r="64" spans="1:24">
      <c r="A64" s="13">
        <v>32</v>
      </c>
      <c r="B64" s="184" t="s">
        <v>291</v>
      </c>
      <c r="C64" s="185"/>
      <c r="D64" s="186" t="str">
        <f>処理用!C155</f>
        <v>50：個人</v>
      </c>
      <c r="E64" s="90"/>
      <c r="F64" s="191"/>
      <c r="G64" s="209">
        <f t="shared" ref="G64:G66" si="19">+LEN(D64)</f>
        <v>5</v>
      </c>
      <c r="H64" s="6"/>
      <c r="I64" s="204" t="str">
        <f t="shared" si="10"/>
        <v/>
      </c>
      <c r="J64" s="198">
        <f t="shared" si="3"/>
        <v>0</v>
      </c>
      <c r="K64" s="191"/>
      <c r="L64" s="204" t="str">
        <f t="shared" si="0"/>
        <v/>
      </c>
      <c r="M64" s="198">
        <f t="shared" si="4"/>
        <v>0</v>
      </c>
      <c r="N64" s="178"/>
      <c r="O64" s="204"/>
      <c r="P64" s="198">
        <f t="shared" si="5"/>
        <v>0</v>
      </c>
      <c r="Q64" s="191"/>
      <c r="R64" s="6"/>
      <c r="S64" s="6"/>
      <c r="T64" s="204" t="str">
        <f t="shared" si="8"/>
        <v/>
      </c>
      <c r="U64" s="198">
        <f t="shared" si="6"/>
        <v>0</v>
      </c>
      <c r="V64" s="167">
        <f>IF(D64="未選択",1,0)</f>
        <v>0</v>
      </c>
      <c r="W64" s="193" t="str">
        <f>IF(V64=1,"企業区分が未選択です","")</f>
        <v/>
      </c>
      <c r="X64" s="189">
        <f t="shared" si="7"/>
        <v>0</v>
      </c>
    </row>
    <row r="65" spans="1:24">
      <c r="A65" s="13">
        <v>33</v>
      </c>
      <c r="B65" s="102" t="s">
        <v>292</v>
      </c>
      <c r="C65" s="87"/>
      <c r="D65" s="93" t="str">
        <f>処理用!C154</f>
        <v>1：一般</v>
      </c>
      <c r="E65" s="90"/>
      <c r="F65" s="191"/>
      <c r="G65" s="209">
        <f t="shared" si="19"/>
        <v>4</v>
      </c>
      <c r="H65" s="6"/>
      <c r="I65" s="204" t="str">
        <f t="shared" si="10"/>
        <v/>
      </c>
      <c r="J65" s="198">
        <f t="shared" si="3"/>
        <v>0</v>
      </c>
      <c r="K65" s="191"/>
      <c r="L65" s="204" t="str">
        <f t="shared" si="0"/>
        <v/>
      </c>
      <c r="M65" s="198">
        <f t="shared" si="4"/>
        <v>0</v>
      </c>
      <c r="N65" s="178"/>
      <c r="O65" s="204"/>
      <c r="P65" s="198">
        <f t="shared" si="5"/>
        <v>0</v>
      </c>
      <c r="Q65" s="191"/>
      <c r="R65" s="6"/>
      <c r="S65" s="6"/>
      <c r="T65" s="204" t="str">
        <f t="shared" si="8"/>
        <v/>
      </c>
      <c r="U65" s="198">
        <f t="shared" si="6"/>
        <v>0</v>
      </c>
      <c r="V65" s="191"/>
      <c r="W65" s="198"/>
      <c r="X65" s="189">
        <f t="shared" si="7"/>
        <v>0</v>
      </c>
    </row>
    <row r="66" spans="1:24" ht="16.5" thickBot="1">
      <c r="A66" s="13">
        <v>34</v>
      </c>
      <c r="B66" s="102" t="s">
        <v>556</v>
      </c>
      <c r="C66" s="87"/>
      <c r="D66" s="156" t="str">
        <f>処理用!C156</f>
        <v>3：その他</v>
      </c>
      <c r="E66" s="90"/>
      <c r="F66" s="192"/>
      <c r="G66" s="210">
        <f t="shared" si="19"/>
        <v>5</v>
      </c>
      <c r="H66" s="201"/>
      <c r="I66" s="205" t="str">
        <f t="shared" si="10"/>
        <v/>
      </c>
      <c r="J66" s="202">
        <f t="shared" si="3"/>
        <v>0</v>
      </c>
      <c r="K66" s="192"/>
      <c r="L66" s="204" t="str">
        <f t="shared" si="0"/>
        <v/>
      </c>
      <c r="M66" s="198">
        <f t="shared" si="4"/>
        <v>0</v>
      </c>
      <c r="N66" s="179"/>
      <c r="O66" s="204"/>
      <c r="P66" s="198">
        <f t="shared" si="5"/>
        <v>0</v>
      </c>
      <c r="Q66" s="192"/>
      <c r="R66" s="201"/>
      <c r="S66" s="201"/>
      <c r="T66" s="204" t="str">
        <f t="shared" si="8"/>
        <v/>
      </c>
      <c r="U66" s="198">
        <f t="shared" si="6"/>
        <v>0</v>
      </c>
      <c r="V66" s="192"/>
      <c r="W66" s="202"/>
      <c r="X66" s="189">
        <f t="shared" si="7"/>
        <v>0</v>
      </c>
    </row>
    <row r="67" spans="1:24" ht="16.5" thickBot="1">
      <c r="A67" s="13"/>
      <c r="B67" s="13"/>
      <c r="C67" s="13"/>
      <c r="D67" s="104"/>
      <c r="E67" s="90"/>
      <c r="H67" s="194"/>
      <c r="I67" s="170">
        <f>COUNTIF(I27:I66,"文字数超過")</f>
        <v>0</v>
      </c>
      <c r="J67" s="170"/>
      <c r="L67" s="170">
        <f>COUNTIF(L27:L66,"未入力")</f>
        <v>7</v>
      </c>
      <c r="M67" s="170"/>
      <c r="O67" s="170">
        <f>COUNTIF(O27:O66,"未入力")</f>
        <v>5</v>
      </c>
      <c r="S67" s="189">
        <f>ROWS(T27:T66)-COUNTBLANK(T27:T66)</f>
        <v>0</v>
      </c>
      <c r="V67" s="189">
        <f>ROWS(W27:W66)-COUNTBLANK(W27:W66)</f>
        <v>0</v>
      </c>
    </row>
    <row r="68" spans="1:24" ht="25.5" customHeight="1" thickBot="1">
      <c r="A68" s="13"/>
      <c r="B68" s="169" t="s">
        <v>627</v>
      </c>
      <c r="C68" s="289"/>
      <c r="D68" s="291"/>
      <c r="E68" s="90"/>
      <c r="H68" s="168"/>
      <c r="I68" s="168" t="s">
        <v>600</v>
      </c>
      <c r="J68" s="168"/>
      <c r="L68" s="105" t="s">
        <v>602</v>
      </c>
      <c r="M68" s="105"/>
      <c r="O68" s="105" t="s">
        <v>603</v>
      </c>
      <c r="S68" s="171" t="s">
        <v>568</v>
      </c>
      <c r="V68" s="171" t="s">
        <v>596</v>
      </c>
    </row>
    <row r="69" spans="1:24" ht="16.5">
      <c r="A69" s="13"/>
      <c r="B69" s="13"/>
      <c r="C69" s="13"/>
      <c r="D69" s="104"/>
      <c r="E69" s="90"/>
      <c r="H69" s="168"/>
      <c r="I69" s="168"/>
    </row>
    <row r="70" spans="1:24" ht="17.25" thickBot="1">
      <c r="A70" s="13"/>
      <c r="B70" s="101" t="s">
        <v>293</v>
      </c>
      <c r="C70" s="13"/>
      <c r="D70" s="13"/>
      <c r="E70" s="105"/>
    </row>
    <row r="71" spans="1:24">
      <c r="A71" s="13"/>
      <c r="B71" s="444"/>
      <c r="C71" s="445"/>
      <c r="D71" s="446"/>
      <c r="E71" s="13"/>
    </row>
    <row r="72" spans="1:24">
      <c r="A72" s="13"/>
      <c r="B72" s="447"/>
      <c r="C72" s="448"/>
      <c r="D72" s="449"/>
      <c r="E72" s="13"/>
    </row>
    <row r="73" spans="1:24" ht="16.5" thickBot="1">
      <c r="A73" s="13"/>
      <c r="B73" s="450"/>
      <c r="C73" s="451"/>
      <c r="D73" s="452"/>
      <c r="E73" s="13"/>
    </row>
  </sheetData>
  <dataConsolidate/>
  <mergeCells count="10">
    <mergeCell ref="C14:D14"/>
    <mergeCell ref="C15:D15"/>
    <mergeCell ref="C16:D16"/>
    <mergeCell ref="B71:D73"/>
    <mergeCell ref="I3:Q3"/>
    <mergeCell ref="R3:AI3"/>
    <mergeCell ref="AJ3:AQ3"/>
    <mergeCell ref="AR3:AY3"/>
    <mergeCell ref="A6:A7"/>
    <mergeCell ref="A1:E1"/>
  </mergeCells>
  <phoneticPr fontId="2"/>
  <conditionalFormatting sqref="C15:D15">
    <cfRule type="containsText" dxfId="43" priority="19" operator="containsText" text="要採番">
      <formula>NOT(ISERROR(SEARCH("要採番",C15)))</formula>
    </cfRule>
  </conditionalFormatting>
  <conditionalFormatting sqref="D27:D30 D32:D34 D36:D59 D61:D66">
    <cfRule type="expression" dxfId="42" priority="1">
      <formula>$X27&gt;0</formula>
    </cfRule>
  </conditionalFormatting>
  <conditionalFormatting sqref="D47:D59">
    <cfRule type="expression" dxfId="41" priority="11">
      <formula>_xlfn.ISFORMULA($D47)=FALSE</formula>
    </cfRule>
  </conditionalFormatting>
  <conditionalFormatting sqref="D27:D30 D34 D36:D45 D63:D66">
    <cfRule type="expression" dxfId="40" priority="23">
      <formula>_xlfn.ISFORMULA($D27)=FALSE</formula>
    </cfRule>
  </conditionalFormatting>
  <conditionalFormatting sqref="D64">
    <cfRule type="containsText" dxfId="39" priority="2" operator="containsText" text="未選択">
      <formula>NOT(ISERROR(SEARCH("未選択",D64)))</formula>
    </cfRule>
  </conditionalFormatting>
  <conditionalFormatting sqref="D63:F63 E60:F60">
    <cfRule type="containsText" dxfId="38" priority="16" operator="containsText" text="要採番／既存コード確認">
      <formula>NOT(ISERROR(SEARCH("要採番／既存コード確認",D60)))</formula>
    </cfRule>
  </conditionalFormatting>
  <conditionalFormatting sqref="E48:F48">
    <cfRule type="containsText" dxfId="37" priority="24" operator="containsText" text="要確認">
      <formula>NOT(ISERROR(SEARCH("要確認",E48)))</formula>
    </cfRule>
  </conditionalFormatting>
  <dataValidations count="22">
    <dataValidation type="whole" imeMode="halfAlpha" allowBlank="1" showInputMessage="1" showErrorMessage="1" error="「法人番号」は半角数値13桁で入力してください。_x000a__x000a__x000a_" sqref="R8" xr:uid="{D9B43A0F-B89B-4A92-81BA-653C642B8F61}">
      <formula1>0</formula1>
      <formula2>9999999999999</formula2>
    </dataValidation>
    <dataValidation type="textLength" imeMode="disabled" allowBlank="1" showInputMessage="1" showErrorMessage="1" errorTitle="入力制限" error="10文字以内の半角英数字を入力して下さい。" sqref="F9" xr:uid="{FF9B60CC-BAC9-4FEB-970F-4A7B013939C2}">
      <formula1>1</formula1>
      <formula2>10</formula2>
    </dataValidation>
    <dataValidation type="whole" imeMode="halfAlpha" allowBlank="1" showInputMessage="1" showErrorMessage="1" error="12文字以内の半角数字を入力して下さい。" sqref="I9" xr:uid="{5AD797D8-D972-4FE0-8CD1-F4BB8CA80605}">
      <formula1>0</formula1>
      <formula2>999999999999</formula2>
    </dataValidation>
    <dataValidation type="whole" imeMode="off" allowBlank="1" showInputMessage="1" showErrorMessage="1" errorTitle="入力制限" error="8文字の数値を入力して下さい。_x000a_（例：2010年1月1日 → 20100101）" sqref="D9:E9" xr:uid="{41420490-35EA-4FEC-A7BC-D4A4297683D3}">
      <formula1>0</formula1>
      <formula2>99999999</formula2>
    </dataValidation>
    <dataValidation type="whole" imeMode="halfAlpha" allowBlank="1" showInputMessage="1" showErrorMessage="1" error="13文字以内の半角数字を入力して下さい。" sqref="R9" xr:uid="{1CCE19EC-A30C-472C-8E85-AD3DE8ECCC38}">
      <formula1>0</formula1>
      <formula2>9999999999999</formula2>
    </dataValidation>
    <dataValidation type="textLength" imeMode="halfAlpha" allowBlank="1" showInputMessage="1" showErrorMessage="1" error="8文字以内の半角数字を入力して下さい。_x000a_（例：999-9999）" sqref="U9" xr:uid="{7F83C042-E39D-42DD-8890-C7A0D8E5941E}">
      <formula1>0</formula1>
      <formula2>8</formula2>
    </dataValidation>
    <dataValidation type="textLength" imeMode="disabled" allowBlank="1" showInputMessage="1" showErrorMessage="1" errorTitle="入力制限" error="10文字以内の半角数字を入力して下さい。" sqref="AG9" xr:uid="{3AFED7EE-715C-4335-96F4-70951F4FD6E4}">
      <formula1>1</formula1>
      <formula2>10</formula2>
    </dataValidation>
    <dataValidation type="whole" imeMode="halfAlpha" showInputMessage="1" showErrorMessage="1" error="4文字以内の半角数字を入力して下さい。_x000a_（例：0000～9999）_x000a_" sqref="AT9" xr:uid="{2CE102D6-89CD-471F-AAC0-0125B6BCDC77}">
      <formula1>0</formula1>
      <formula2>9999</formula2>
    </dataValidation>
    <dataValidation type="whole" imeMode="halfAlpha" showInputMessage="1" showErrorMessage="1" error="3文字以内の半角数字を入力して下さい。_x000a_（例：000～999）_x000a_" sqref="AU9" xr:uid="{CECB31DF-AA52-415C-9324-CDB747D48D59}">
      <formula1>0</formula1>
      <formula2>999</formula2>
    </dataValidation>
    <dataValidation type="whole" imeMode="halfAlpha" allowBlank="1" showInputMessage="1" showErrorMessage="1" error="7文字以内の半角数字を入力して下さい。" sqref="AW9" xr:uid="{83B44ECB-C953-4F00-B922-E600D0D284C1}">
      <formula1>0</formula1>
      <formula2>9999999</formula2>
    </dataValidation>
    <dataValidation type="custom" imeMode="hiragana" allowBlank="1" showInputMessage="1" showErrorMessage="1" error="20文字以内の全角文字を入力して下さい。" sqref="AA9 M9:N9" xr:uid="{36A81699-2F77-497B-AAC4-D1CBC5CA8079}">
      <formula1>AND(LEN(M9)*2=LENB(M9),LEN(M9)&lt;21)</formula1>
    </dataValidation>
    <dataValidation type="custom" imeMode="hiragana" allowBlank="1" showInputMessage="1" showErrorMessage="1" error="15文字以内の全角文字を入力して下さい。_x000a_" sqref="AS9 AK9" xr:uid="{BF700A5C-3AD1-4844-8384-70C32CAAC267}">
      <formula1>AND(LEN(AK9)*2=LENB(AK9),LEN(AK9)&lt;16)</formula1>
    </dataValidation>
    <dataValidation type="custom" imeMode="halfAlpha" allowBlank="1" showInputMessage="1" showErrorMessage="1" error="10文字以内の半角英数字を入力して下さい。_x000a_" sqref="S9" xr:uid="{D6AB0C94-A581-4C4D-9C4D-870B139D871B}">
      <formula1>AND(LEN(S9)=LENB(S9),LEN(S9)&lt;11)</formula1>
    </dataValidation>
    <dataValidation type="custom" imeMode="halfAlpha" showInputMessage="1" showErrorMessage="1" error="13文字以内の半角数字を入力して下さい。_x000a_（例：999-9999-9999）" sqref="AB9:AC9" xr:uid="{F650AEF2-516E-4A83-9F5A-1F9DBE2487BC}">
      <formula1>AND(LEN(AB9)=LENB(AB9),LEN(AB9)&lt;14)</formula1>
    </dataValidation>
    <dataValidation type="custom" imeMode="halfAlpha" allowBlank="1" showInputMessage="1" showErrorMessage="1" error="50文字以内の半角英数字を入力して下さい。_x000a_" sqref="AD9:AF9" xr:uid="{98FA4C4B-1FD1-40DD-9442-C6C1F7DF6032}">
      <formula1>AND(LEN(AD9)=LENB(AD9),LEN(AD9)&lt;51)</formula1>
    </dataValidation>
    <dataValidation type="textLength" imeMode="halfKatakana" allowBlank="1" showInputMessage="1" showErrorMessage="1" error="30文字以内の全角文字を入力して下さい。" sqref="J9" xr:uid="{3146B230-BA0D-46E9-B80F-D78C510CEBB3}">
      <formula1>0</formula1>
      <formula2>30</formula2>
    </dataValidation>
    <dataValidation type="custom" imeMode="halfKatakana" allowBlank="1" showInputMessage="1" showErrorMessage="1" error="30文字以内の半角カナを入力して下さい。" sqref="AX9" xr:uid="{FE0624AF-26B3-479F-A41B-C7B370510BD0}">
      <formula1>AND(LEN(AX9)=LENB(AX9),LEN(AX9)&lt;31)</formula1>
    </dataValidation>
    <dataValidation type="custom" imeMode="hiragana" allowBlank="1" showInputMessage="1" showErrorMessage="1" error="25文字以内の全角文字を入力して下さい。" sqref="AA8" xr:uid="{408089AE-26AC-4960-8248-3A82DE89E92E}">
      <formula1>AND(LEN(AA8)*2=LENB(AA8),LEN(AA8)&lt;21)</formula1>
    </dataValidation>
    <dataValidation type="textLength" imeMode="disabled" allowBlank="1" showInputMessage="1" showErrorMessage="1" errorTitle="入力制限" error="12文字以内の半角英数字を入力して下さい。" sqref="B9" xr:uid="{E358E892-C311-41B7-B2E7-964CF59CE718}">
      <formula1>1</formula1>
      <formula2>12</formula2>
    </dataValidation>
    <dataValidation type="whole" allowBlank="1" showInputMessage="1" showErrorMessage="1" sqref="D8:E8" xr:uid="{3F68A744-6D2A-4DE1-8448-406DA015BF6C}">
      <formula1>0</formula1>
      <formula2>99999999</formula2>
    </dataValidation>
    <dataValidation imeMode="halfKatakana" allowBlank="1" showInputMessage="1" showErrorMessage="1" sqref="J8 D30 D53" xr:uid="{CC7F5B36-42FF-403E-BEC4-477BC6D2762C}"/>
    <dataValidation imeMode="disabled" allowBlank="1" showInputMessage="1" showErrorMessage="1" sqref="D48 D41 C52:C60 D50 D56:D60 D52 D37:D39 D40 C48 C50 D63" xr:uid="{CCD33123-57AF-4D6B-8D14-16A22C893F87}"/>
  </dataValidations>
  <pageMargins left="0.7" right="0.7" top="0.75" bottom="0.75" header="0.3" footer="0.3"/>
  <pageSetup paperSize="9" scale="54"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168" id="{F7461C5E-7F46-4E03-B881-6C0E25A9DF70}">
            <xm:f>OR(処理用!$C$155=処理用!$M$152,処理用!$C$155=処理用!$M$154)</xm:f>
            <x14:dxf>
              <fill>
                <patternFill>
                  <bgColor theme="0" tint="-0.24994659260841701"/>
                </patternFill>
              </fill>
            </x14:dxf>
          </x14:cfRule>
          <xm:sqref>C54:D59 D60</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error="リストから選択してください。" xr:uid="{36D29A1B-253F-463E-AA88-0DE62668005A}">
          <x14:formula1>
            <xm:f>'C:\Users\DL21-031Au\Desktop\検証\試行_20230907\[【様式_最新】CSVシート(IP10461 相手方一括登録)20200519_20230608C列文字列.xlsm]リスト'!#REF!</xm:f>
          </x14:formula1>
          <xm:sqref>AV9</xm:sqref>
        </x14:dataValidation>
        <x14:dataValidation type="list" imeMode="halfAlpha" allowBlank="1" showInputMessage="1" showErrorMessage="1" xr:uid="{A54A1E96-531B-4AA3-A758-855C974B93B3}">
          <x14:formula1>
            <xm:f>'C:\Users\DL21-031Au\Desktop\検証\試行_20230907\[【様式_最新】CSVシート(IP10461 相手方一括登録)20200519_20230608C列文字列.xlsm]リスト'!#REF!</xm:f>
          </x14:formula1>
          <xm:sqref>AY9 AQ9</xm:sqref>
        </x14:dataValidation>
        <x14:dataValidation type="list" imeMode="halfAlpha" allowBlank="1" showInputMessage="1" showErrorMessage="1" errorTitle="入力制限" error="リストから選択して下さい。" xr:uid="{541378A1-64A9-4E4F-93B0-D44DCEA6562F}">
          <x14:formula1>
            <xm:f>'C:\Users\DL21-031Au\Desktop\検証\試行_20230907\[【様式_最新】CSVシート(IP10461 相手方一括登録)20200519_20230608C列文字列.xlsm]リスト'!#REF!</xm:f>
          </x14:formula1>
          <xm:sqref>AH9</xm:sqref>
        </x14:dataValidation>
        <x14:dataValidation type="list" imeMode="halfAlpha" allowBlank="1" showInputMessage="1" showErrorMessage="1" error="リストから選択してください。" xr:uid="{642EFE73-0425-4A07-8941-380B77F6D3AE}">
          <x14:formula1>
            <xm:f>'C:\Users\DL21-031Au\Desktop\検証\試行_20230907\[【様式_最新】CSVシート(IP10461 相手方一括登録)20200519_20230608C列文字列.xlsm]リスト'!#REF!</xm:f>
          </x14:formula1>
          <xm:sqref>O9 AI8:AI9 T9 AJ9 AR9</xm:sqref>
        </x14:dataValidation>
        <x14:dataValidation type="list" imeMode="halfAlpha" allowBlank="1" showInputMessage="1" showErrorMessage="1" error="リストから選択してください。_x000a__x000a_" xr:uid="{C29BDC41-F875-4164-85F8-9D6EBB14A113}">
          <x14:formula1>
            <xm:f>'C:\Users\DL21-031Au\Desktop\検証\試行_20230907\[【様式_最新】CSVシート(IP10461 相手方一括登録)20200519_20230608C列文字列.xlsm]リスト'!#REF!</xm:f>
          </x14:formula1>
          <xm:sqref>H9</xm:sqref>
        </x14:dataValidation>
        <x14:dataValidation type="list" allowBlank="1" showInputMessage="1" showErrorMessage="1" xr:uid="{E67C0CA5-44A2-4809-B349-C17BB57C19A0}">
          <x14:formula1>
            <xm:f>'C:\Users\DL21-031Au\Desktop\[銀行口座等振込依頼書（旅費・謝金・立替払用）_20241218 (1).xlsx]リスト_登録用紙'!#REF!</xm:f>
          </x14:formula1>
          <xm:sqref>E64:F66</xm:sqref>
        </x14:dataValidation>
        <x14:dataValidation type="list" allowBlank="1" showInputMessage="1" showErrorMessage="1" xr:uid="{237E7CEA-72CE-4222-A55D-0B88AFA8C730}">
          <x14:formula1>
            <xm:f>リスト_様式!$E$3:$E$6</xm:f>
          </x14:formula1>
          <xm:sqref>D28</xm:sqref>
        </x14:dataValidation>
        <x14:dataValidation type="list" allowBlank="1" showInputMessage="1" showErrorMessage="1" xr:uid="{F4029D6F-22EC-4046-9F93-6A27B49B69EA}">
          <x14:formula1>
            <xm:f>リスト_様式!$G$3:$G$9</xm:f>
          </x14:formula1>
          <xm:sqref>D29</xm:sqref>
        </x14:dataValidation>
        <x14:dataValidation type="list" imeMode="disabled" allowBlank="1" showInputMessage="1" showErrorMessage="1" xr:uid="{EF569C26-FE9A-4D51-A009-715E71126325}">
          <x14:formula1>
            <xm:f>リスト_様式!$I$3:$I$7</xm:f>
          </x14:formula1>
          <xm:sqref>D54</xm:sqref>
        </x14:dataValidation>
        <x14:dataValidation type="list" allowBlank="1" showInputMessage="1" showErrorMessage="1" xr:uid="{1F008143-ADA8-4C1D-BCB2-EDDBBC34ADE8}">
          <x14:formula1>
            <xm:f>リスト_様式!$D$3:$D$4</xm:f>
          </x14:formula1>
          <xm:sqref>D27</xm:sqref>
        </x14:dataValidation>
        <x14:dataValidation type="list" allowBlank="1" showInputMessage="1" showErrorMessage="1" xr:uid="{E6261B84-3ADA-4BD7-BDB6-6DFDC05B9C3C}">
          <x14:formula1>
            <xm:f>リスト_様式!$K$3:$K$5</xm:f>
          </x14:formula1>
          <xm:sqref>D51</xm:sqref>
        </x14:dataValidation>
        <x14:dataValidation type="list" imeMode="disabled" allowBlank="1" showInputMessage="1" showErrorMessage="1" xr:uid="{2128D047-1CE0-4BCD-8B4B-CB549768A91D}">
          <x14:formula1>
            <xm:f>リスト_様式!$M$3:$M$4</xm:f>
          </x14:formula1>
          <xm:sqref>D55</xm:sqref>
        </x14:dataValidation>
        <x14:dataValidation type="list" allowBlank="1" showInputMessage="1" showErrorMessage="1" xr:uid="{739E2C7F-0812-4432-85DE-ACF6A348EC79}">
          <x14:formula1>
            <xm:f>リスト_IPK!$B$4:$B$11</xm:f>
          </x14:formula1>
          <xm:sqref>D64</xm:sqref>
        </x14:dataValidation>
        <x14:dataValidation type="list" allowBlank="1" showInputMessage="1" showErrorMessage="1" xr:uid="{3B840060-1044-435E-9E15-01BD947E9984}">
          <x14:formula1>
            <xm:f>リスト_IPK!$E$4:$E$6</xm:f>
          </x14:formula1>
          <xm:sqref>D65</xm:sqref>
        </x14:dataValidation>
        <x14:dataValidation type="list" allowBlank="1" showInputMessage="1" showErrorMessage="1" xr:uid="{83DB873D-4C61-4AC7-94B4-2BA35B941B32}">
          <x14:formula1>
            <xm:f>リスト_IPK!$N$4:$N$6</xm:f>
          </x14:formula1>
          <xm:sqref>D66</xm:sqref>
        </x14:dataValidation>
        <x14:dataValidation type="list" allowBlank="1" showInputMessage="1" showErrorMessage="1" xr:uid="{80CAF3D9-424A-494E-A3A2-0BD5B1F1AB21}">
          <x14:formula1>
            <xm:f>リスト_様式!$B$3:$B$4</xm:f>
          </x14:formula1>
          <xm:sqref>C68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00C6-48E5-4F3F-BC55-BF0FC7C63CD2}">
  <sheetPr>
    <tabColor theme="6" tint="0.39997558519241921"/>
    <pageSetUpPr fitToPage="1"/>
  </sheetPr>
  <dimension ref="A1:AN53"/>
  <sheetViews>
    <sheetView view="pageBreakPreview" zoomScale="70" zoomScaleNormal="70" zoomScaleSheetLayoutView="70" workbookViewId="0">
      <selection activeCell="B8" sqref="B8:R8"/>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658</v>
      </c>
    </row>
    <row r="2" spans="1:40" ht="20.100000000000001" customHeight="1">
      <c r="D2" s="334"/>
      <c r="E2" s="334"/>
      <c r="F2" s="334"/>
      <c r="G2" s="334"/>
      <c r="H2" s="334"/>
      <c r="I2" s="334"/>
      <c r="J2" s="334"/>
      <c r="K2" s="334"/>
      <c r="L2" s="334"/>
      <c r="M2" s="334"/>
      <c r="AF2" s="317" t="s">
        <v>362</v>
      </c>
    </row>
    <row r="3" spans="1:40" ht="30" customHeight="1">
      <c r="B3" s="222"/>
      <c r="D3" s="220" t="s">
        <v>0</v>
      </c>
      <c r="L3" s="223"/>
      <c r="M3" s="339" t="s">
        <v>1</v>
      </c>
      <c r="N3" s="339"/>
      <c r="O3" s="339"/>
      <c r="P3" s="340">
        <v>45748</v>
      </c>
      <c r="Q3" s="340"/>
      <c r="R3" s="340"/>
      <c r="S3" s="224"/>
      <c r="V3" s="225"/>
      <c r="AF3" s="226" t="s">
        <v>26</v>
      </c>
      <c r="AG3" s="226" t="s">
        <v>27</v>
      </c>
      <c r="AH3" s="226" t="s">
        <v>316</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1</v>
      </c>
      <c r="AG4" s="217" t="b">
        <v>0</v>
      </c>
      <c r="AH4" s="217">
        <f>COUNTIF(AF4:AG4,TRUE)</f>
        <v>1</v>
      </c>
      <c r="AI4" s="217" t="str">
        <f>_xlfn.IFS(AH4&gt;=2,"要確認",AH4=0,"未選択",AND(AF4=TRUE,AG4=FALSE),"新規",AND(AF4=FALSE,AG4=TRUE),"変更")</f>
        <v>新規</v>
      </c>
    </row>
    <row r="5" spans="1:40" ht="35.1"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325" t="s">
        <v>33</v>
      </c>
      <c r="D6" s="232"/>
      <c r="E6" s="232"/>
      <c r="F6" s="325" t="s">
        <v>34</v>
      </c>
      <c r="G6" s="232"/>
      <c r="H6" s="232"/>
      <c r="I6" s="232"/>
      <c r="J6" s="232" t="s">
        <v>35</v>
      </c>
      <c r="K6" s="232"/>
      <c r="L6" s="229"/>
      <c r="M6" s="229"/>
      <c r="N6" s="229"/>
      <c r="O6" s="230" t="s">
        <v>36</v>
      </c>
      <c r="P6" s="229"/>
      <c r="Q6" s="229"/>
      <c r="R6" s="230" t="s">
        <v>65</v>
      </c>
      <c r="AF6" s="233" t="s">
        <v>381</v>
      </c>
      <c r="AG6" s="233" t="s">
        <v>382</v>
      </c>
      <c r="AH6" s="233" t="s">
        <v>316</v>
      </c>
      <c r="AI6" s="233" t="s">
        <v>350</v>
      </c>
    </row>
    <row r="7" spans="1:40" ht="34.5" customHeight="1" outlineLevel="1">
      <c r="A7" s="333"/>
      <c r="B7" s="234"/>
      <c r="C7" s="220" t="s">
        <v>104</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454" t="s">
        <v>661</v>
      </c>
      <c r="C8" s="455"/>
      <c r="D8" s="455"/>
      <c r="E8" s="455"/>
      <c r="F8" s="455"/>
      <c r="G8" s="455"/>
      <c r="H8" s="455"/>
      <c r="I8" s="455"/>
      <c r="J8" s="455"/>
      <c r="K8" s="455"/>
      <c r="L8" s="455"/>
      <c r="M8" s="455"/>
      <c r="N8" s="455"/>
      <c r="O8" s="455"/>
      <c r="P8" s="455"/>
      <c r="Q8" s="455"/>
      <c r="R8" s="456"/>
    </row>
    <row r="9" spans="1:40" ht="35.1" customHeight="1" outlineLevel="1">
      <c r="A9" s="236" t="s">
        <v>78</v>
      </c>
      <c r="B9" s="454" t="s">
        <v>662</v>
      </c>
      <c r="C9" s="455"/>
      <c r="D9" s="455"/>
      <c r="E9" s="455"/>
      <c r="F9" s="455"/>
      <c r="G9" s="455"/>
      <c r="H9" s="455"/>
      <c r="I9" s="455"/>
      <c r="J9" s="455"/>
      <c r="K9" s="455"/>
      <c r="L9" s="455"/>
      <c r="M9" s="455"/>
      <c r="N9" s="455"/>
      <c r="O9" s="455"/>
      <c r="P9" s="455"/>
      <c r="Q9" s="455"/>
      <c r="R9" s="456"/>
      <c r="AF9" s="226" t="s">
        <v>33</v>
      </c>
      <c r="AG9" s="226" t="s">
        <v>34</v>
      </c>
      <c r="AH9" s="226" t="s">
        <v>543</v>
      </c>
      <c r="AI9" s="226" t="s">
        <v>354</v>
      </c>
      <c r="AJ9" s="226" t="s">
        <v>36</v>
      </c>
      <c r="AK9" s="226" t="s">
        <v>65</v>
      </c>
      <c r="AL9" s="237" t="s">
        <v>534</v>
      </c>
      <c r="AM9" s="226" t="s">
        <v>316</v>
      </c>
      <c r="AN9" s="226" t="s">
        <v>350</v>
      </c>
    </row>
    <row r="10" spans="1:40" ht="35.1" customHeight="1" outlineLevel="1">
      <c r="A10" s="236" t="s">
        <v>4</v>
      </c>
      <c r="B10" s="469" t="s">
        <v>663</v>
      </c>
      <c r="C10" s="470"/>
      <c r="D10" s="226" t="s">
        <v>43</v>
      </c>
      <c r="E10" s="469" t="s">
        <v>664</v>
      </c>
      <c r="F10" s="470"/>
      <c r="G10" s="226" t="s">
        <v>44</v>
      </c>
      <c r="H10" s="469" t="s">
        <v>665</v>
      </c>
      <c r="I10" s="470"/>
      <c r="J10" s="226" t="s">
        <v>45</v>
      </c>
      <c r="K10" s="345">
        <f>IF(B10="","",DATE(B10,E10,H10))</f>
        <v>45566</v>
      </c>
      <c r="L10" s="345"/>
      <c r="M10" s="345"/>
      <c r="N10" s="345"/>
      <c r="O10" s="345"/>
      <c r="P10" s="341"/>
      <c r="Q10" s="342"/>
      <c r="R10" s="342"/>
      <c r="S10" s="342"/>
      <c r="T10" s="315"/>
      <c r="U10" s="315"/>
      <c r="AF10" s="217" t="b">
        <v>1</v>
      </c>
      <c r="AG10" s="217" t="b">
        <v>0</v>
      </c>
      <c r="AH10" s="217" t="b">
        <v>0</v>
      </c>
      <c r="AI10" s="217" t="b">
        <v>0</v>
      </c>
      <c r="AJ10" s="217" t="b">
        <v>0</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常勤職員</v>
      </c>
    </row>
    <row r="11" spans="1:40" ht="35.1" customHeight="1" outlineLevel="1">
      <c r="A11" s="236" t="s">
        <v>5</v>
      </c>
      <c r="B11" s="454" t="s">
        <v>684</v>
      </c>
      <c r="C11" s="455"/>
      <c r="D11" s="455"/>
      <c r="E11" s="455"/>
      <c r="F11" s="455"/>
      <c r="G11" s="455"/>
      <c r="H11" s="455"/>
      <c r="I11" s="455"/>
      <c r="J11" s="455"/>
      <c r="K11" s="466"/>
      <c r="L11" s="466"/>
      <c r="M11" s="466"/>
      <c r="N11" s="466"/>
      <c r="O11" s="467"/>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152-8550</v>
      </c>
      <c r="Y12" s="365"/>
      <c r="Z12" s="365"/>
      <c r="AA12" s="365"/>
      <c r="AB12" s="365"/>
      <c r="AC12" s="365"/>
      <c r="AD12" s="365"/>
      <c r="AE12" s="365"/>
      <c r="AF12" s="365"/>
      <c r="AG12" s="365"/>
      <c r="AH12" s="365"/>
    </row>
    <row r="13" spans="1:40" ht="36" customHeight="1" outlineLevel="1" thickBot="1">
      <c r="A13" s="407"/>
      <c r="B13" s="463" t="s">
        <v>666</v>
      </c>
      <c r="C13" s="463"/>
      <c r="D13" s="463"/>
      <c r="E13" s="309" t="s">
        <v>79</v>
      </c>
      <c r="F13" s="463" t="s">
        <v>667</v>
      </c>
      <c r="G13" s="463"/>
      <c r="H13" s="463"/>
      <c r="I13" s="463"/>
      <c r="J13" s="464" t="s">
        <v>236</v>
      </c>
      <c r="K13" s="465"/>
      <c r="L13" s="465"/>
      <c r="M13" s="465"/>
      <c r="N13" s="465"/>
      <c r="O13" s="465"/>
      <c r="P13" s="341"/>
      <c r="Q13" s="342"/>
      <c r="R13" s="342"/>
      <c r="S13" s="342"/>
      <c r="U13" s="240" t="s">
        <v>94</v>
      </c>
      <c r="Y13" s="315"/>
      <c r="Z13" s="315"/>
      <c r="AA13" s="315"/>
      <c r="AB13" s="315"/>
      <c r="AC13" s="315"/>
      <c r="AD13" s="315"/>
      <c r="AE13" s="315"/>
      <c r="AF13" s="315"/>
      <c r="AG13" s="315"/>
      <c r="AH13" s="315"/>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468" t="s">
        <v>668</v>
      </c>
      <c r="C15" s="468"/>
      <c r="D15" s="468"/>
      <c r="E15" s="468"/>
      <c r="F15" s="468"/>
      <c r="G15" s="463" t="s">
        <v>669</v>
      </c>
      <c r="H15" s="463"/>
      <c r="I15" s="463"/>
      <c r="J15" s="463"/>
      <c r="K15" s="463"/>
      <c r="L15" s="463"/>
      <c r="M15" s="463" t="s">
        <v>670</v>
      </c>
      <c r="N15" s="463"/>
      <c r="O15" s="463"/>
      <c r="P15" s="463"/>
      <c r="Q15" s="463"/>
      <c r="R15" s="463"/>
      <c r="U15" s="244"/>
      <c r="W15" s="244"/>
    </row>
    <row r="16" spans="1:40" ht="34.5" customHeight="1" outlineLevel="1">
      <c r="A16" s="245" t="s">
        <v>39</v>
      </c>
      <c r="B16" s="460" t="s">
        <v>685</v>
      </c>
      <c r="C16" s="461"/>
      <c r="D16" s="461"/>
      <c r="E16" s="461"/>
      <c r="F16" s="461"/>
      <c r="G16" s="462"/>
      <c r="H16" s="366"/>
      <c r="I16" s="366"/>
      <c r="J16" s="366"/>
      <c r="K16" s="353"/>
      <c r="L16" s="353"/>
      <c r="M16" s="353"/>
      <c r="N16" s="353"/>
      <c r="O16" s="353"/>
      <c r="P16" s="344" t="s">
        <v>75</v>
      </c>
      <c r="Q16" s="344"/>
      <c r="R16" s="344"/>
      <c r="S16" s="344"/>
      <c r="T16" s="222"/>
    </row>
    <row r="17" spans="1:38" ht="34.5" customHeight="1" outlineLevel="1">
      <c r="A17" s="236" t="s">
        <v>40</v>
      </c>
      <c r="B17" s="369"/>
      <c r="C17" s="370"/>
      <c r="D17" s="370"/>
      <c r="E17" s="370"/>
      <c r="F17" s="370"/>
      <c r="G17" s="371"/>
      <c r="H17" s="367" t="s">
        <v>41</v>
      </c>
      <c r="I17" s="350"/>
      <c r="J17" s="368"/>
      <c r="K17" s="421"/>
      <c r="L17" s="422"/>
      <c r="M17" s="422"/>
      <c r="N17" s="422"/>
      <c r="O17" s="373"/>
      <c r="P17" s="344"/>
      <c r="Q17" s="344"/>
      <c r="R17" s="344"/>
      <c r="S17" s="344"/>
      <c r="T17" s="246"/>
      <c r="AF17" s="226" t="s">
        <v>372</v>
      </c>
      <c r="AG17" s="226" t="s">
        <v>373</v>
      </c>
      <c r="AH17" s="226" t="s">
        <v>316</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1</v>
      </c>
      <c r="AG18" s="217" t="b">
        <v>0</v>
      </c>
      <c r="AH18" s="217">
        <f>COUNTIF(AF18:AG18,TRUE)</f>
        <v>1</v>
      </c>
      <c r="AI18" s="218" t="str">
        <f>_xlfn.IFS(AH18&gt;=2,"要確認",AH18=0,"未選択",AND(AH18=1,AF18=TRUE),"銀行",AND(AH18=1,AG18=TRUE),"信用金庫")</f>
        <v>銀行</v>
      </c>
    </row>
    <row r="19" spans="1:38" ht="50.25" customHeight="1" outlineLevel="1">
      <c r="A19" s="332" t="s">
        <v>8</v>
      </c>
      <c r="B19" s="457" t="s">
        <v>672</v>
      </c>
      <c r="C19" s="458"/>
      <c r="D19" s="458"/>
      <c r="E19" s="458"/>
      <c r="F19" s="458"/>
      <c r="G19" s="347" t="s">
        <v>63</v>
      </c>
      <c r="H19" s="348"/>
      <c r="I19" s="349" t="s">
        <v>90</v>
      </c>
      <c r="J19" s="350"/>
      <c r="K19" s="453" t="s">
        <v>671</v>
      </c>
      <c r="L19" s="453"/>
      <c r="M19" s="453"/>
      <c r="N19" s="453"/>
      <c r="O19" s="342" t="s">
        <v>642</v>
      </c>
      <c r="P19" s="411"/>
      <c r="Q19" s="411"/>
      <c r="R19" s="411"/>
      <c r="S19" s="411"/>
      <c r="T19" s="248"/>
      <c r="U19" s="4" t="s">
        <v>87</v>
      </c>
      <c r="V19" s="240"/>
      <c r="W19" s="240"/>
    </row>
    <row r="20" spans="1:38" ht="50.25" customHeight="1" outlineLevel="1">
      <c r="A20" s="346"/>
      <c r="B20" s="457" t="s">
        <v>673</v>
      </c>
      <c r="C20" s="458"/>
      <c r="D20" s="458"/>
      <c r="E20" s="458"/>
      <c r="F20" s="458"/>
      <c r="G20" s="347" t="s">
        <v>64</v>
      </c>
      <c r="H20" s="348"/>
      <c r="I20" s="360" t="s">
        <v>91</v>
      </c>
      <c r="J20" s="361"/>
      <c r="K20" s="453" t="s">
        <v>674</v>
      </c>
      <c r="L20" s="453"/>
      <c r="M20" s="453"/>
      <c r="N20" s="453"/>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 customHeight="1" outlineLevel="1" thickBot="1">
      <c r="A22" s="227" t="s">
        <v>650</v>
      </c>
      <c r="B22" s="453" t="s">
        <v>675</v>
      </c>
      <c r="C22" s="453"/>
      <c r="D22" s="453"/>
      <c r="E22" s="453"/>
      <c r="F22" s="453"/>
      <c r="G22" s="453"/>
      <c r="H22" s="453"/>
      <c r="I22" s="251"/>
      <c r="J22" s="252"/>
      <c r="K22" s="252"/>
      <c r="L22" s="252"/>
      <c r="M22" s="252"/>
      <c r="N22" s="252"/>
      <c r="O22" s="252"/>
      <c r="P22" s="252"/>
      <c r="Q22" s="252"/>
      <c r="R22" s="252"/>
      <c r="U22" s="240" t="s">
        <v>638</v>
      </c>
      <c r="V22" s="240"/>
      <c r="W22" s="253"/>
    </row>
    <row r="23" spans="1:38" ht="35.1" customHeight="1" outlineLevel="1" thickBot="1">
      <c r="A23" s="314" t="s">
        <v>12</v>
      </c>
      <c r="B23" s="454" t="s">
        <v>661</v>
      </c>
      <c r="C23" s="455"/>
      <c r="D23" s="455"/>
      <c r="E23" s="455"/>
      <c r="F23" s="455"/>
      <c r="G23" s="455"/>
      <c r="H23" s="455"/>
      <c r="I23" s="455"/>
      <c r="J23" s="455"/>
      <c r="K23" s="455"/>
      <c r="L23" s="455"/>
      <c r="M23" s="455"/>
      <c r="N23" s="455"/>
      <c r="O23" s="455"/>
      <c r="P23" s="455"/>
      <c r="Q23" s="455"/>
      <c r="R23" s="456"/>
      <c r="U23" s="255" t="s">
        <v>682</v>
      </c>
      <c r="V23" s="256" t="s">
        <v>683</v>
      </c>
      <c r="W23" s="240"/>
      <c r="AF23" s="226" t="s">
        <v>374</v>
      </c>
      <c r="AG23" s="226" t="s">
        <v>375</v>
      </c>
      <c r="AH23" s="226" t="s">
        <v>376</v>
      </c>
      <c r="AI23" s="226" t="s">
        <v>316</v>
      </c>
      <c r="AJ23" s="226" t="s">
        <v>350</v>
      </c>
    </row>
    <row r="24" spans="1:38" ht="35.1" customHeight="1" outlineLevel="1">
      <c r="A24" s="236" t="s">
        <v>13</v>
      </c>
      <c r="B24" s="457" t="s">
        <v>662</v>
      </c>
      <c r="C24" s="458"/>
      <c r="D24" s="458"/>
      <c r="E24" s="458"/>
      <c r="F24" s="458"/>
      <c r="G24" s="458"/>
      <c r="H24" s="458"/>
      <c r="I24" s="458"/>
      <c r="J24" s="458"/>
      <c r="K24" s="458"/>
      <c r="L24" s="458"/>
      <c r="M24" s="458"/>
      <c r="N24" s="458"/>
      <c r="O24" s="458"/>
      <c r="P24" s="458"/>
      <c r="Q24" s="458"/>
      <c r="R24" s="459"/>
      <c r="V24" s="320"/>
      <c r="W24" s="320"/>
      <c r="X24" s="320"/>
      <c r="Y24" s="320"/>
      <c r="Z24" s="320"/>
      <c r="AA24" s="320"/>
      <c r="AB24" s="320"/>
      <c r="AC24" s="320"/>
      <c r="AD24" s="320"/>
      <c r="AE24" s="320"/>
      <c r="AF24" s="217" t="b">
        <v>0</v>
      </c>
      <c r="AG24" s="217" t="b">
        <v>1</v>
      </c>
      <c r="AH24" s="217" t="b">
        <v>0</v>
      </c>
      <c r="AI24" s="217">
        <f>COUNTIF(AF24:AH24,TRUE)</f>
        <v>1</v>
      </c>
      <c r="AJ24" s="218" t="str">
        <f>_xlfn.IFS(AI24&gt;=2,"要確認",AI24=0,"未選択",AND(AI24=1,AF24=TRUE),"本店",AND(AI24=1,AG24=TRUE),"支店",AND(AI24=1,AH24=TRUE),"出張所")</f>
        <v>支店</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387" t="s">
        <v>89</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17"/>
      <c r="Q29" s="418"/>
      <c r="R29" s="419"/>
      <c r="AF29" s="226" t="s">
        <v>73</v>
      </c>
      <c r="AG29" s="226" t="s">
        <v>74</v>
      </c>
      <c r="AH29" s="226" t="s">
        <v>316</v>
      </c>
      <c r="AI29" s="226" t="s">
        <v>350</v>
      </c>
    </row>
    <row r="30" spans="1:38" ht="32.25" customHeight="1" outlineLevel="1">
      <c r="A30" s="399"/>
      <c r="B30" s="349" t="s">
        <v>659</v>
      </c>
      <c r="C30" s="403"/>
      <c r="D30" s="403"/>
      <c r="E30" s="404"/>
      <c r="F30" s="388"/>
      <c r="G30" s="390"/>
      <c r="H30" s="226" t="s">
        <v>43</v>
      </c>
      <c r="I30" s="388"/>
      <c r="J30" s="390"/>
      <c r="K30" s="226" t="s">
        <v>44</v>
      </c>
      <c r="L30" s="388"/>
      <c r="M30" s="416"/>
      <c r="N30" s="268" t="s">
        <v>45</v>
      </c>
      <c r="O30" s="315"/>
      <c r="P30" s="315"/>
      <c r="Q30" s="315"/>
      <c r="R30" s="315"/>
      <c r="AF30" s="217" t="b">
        <v>0</v>
      </c>
      <c r="AG30" s="217" t="b">
        <v>0</v>
      </c>
      <c r="AH30" s="217">
        <f>COUNTIF(AF30:AG30,TRUE)</f>
        <v>0</v>
      </c>
      <c r="AI30" s="218" t="str">
        <f>_xlfn.IFS(AH30&gt;=2,"要確認",AH30=0,"未選択",AND(AH30=1,AF30=TRUE),"登録あり",AND(AH30=1,AG30=TRUE),"登録なし")</f>
        <v>未選択</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54</v>
      </c>
      <c r="AG32" s="226" t="s">
        <v>55</v>
      </c>
      <c r="AH32" s="226" t="s">
        <v>23</v>
      </c>
      <c r="AI32" s="226" t="s">
        <v>316</v>
      </c>
      <c r="AJ32" s="226" t="s">
        <v>350</v>
      </c>
    </row>
    <row r="33" spans="1:36" ht="34.5" customHeight="1" outlineLevel="1">
      <c r="A33" s="399"/>
      <c r="B33" s="401" t="s">
        <v>47</v>
      </c>
      <c r="C33" s="402"/>
      <c r="D33" s="402"/>
      <c r="E33" s="402"/>
      <c r="F33" s="381"/>
      <c r="G33" s="382"/>
      <c r="H33" s="382"/>
      <c r="I33" s="382"/>
      <c r="J33" s="382"/>
      <c r="K33" s="382"/>
      <c r="L33" s="382"/>
      <c r="M33" s="382"/>
      <c r="N33" s="382"/>
      <c r="O33" s="383"/>
      <c r="P33" s="386" t="s">
        <v>83</v>
      </c>
      <c r="Q33" s="387"/>
      <c r="R33" s="387"/>
      <c r="S33" s="387"/>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316</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318"/>
      <c r="K41" s="380" t="s">
        <v>70</v>
      </c>
      <c r="L41" s="365"/>
      <c r="M41" s="365"/>
      <c r="N41" s="365"/>
      <c r="O41" s="365"/>
      <c r="P41" s="365"/>
      <c r="Q41" s="365"/>
      <c r="R41" s="365"/>
      <c r="S41" s="365"/>
      <c r="AF41" s="226" t="s">
        <v>369</v>
      </c>
      <c r="AG41" s="226" t="s">
        <v>370</v>
      </c>
      <c r="AH41" s="226" t="s">
        <v>371</v>
      </c>
      <c r="AI41" s="226" t="s">
        <v>316</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19"/>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86</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electLockedCells="1"/>
  <mergeCells count="88">
    <mergeCell ref="D1:M2"/>
    <mergeCell ref="M3:O3"/>
    <mergeCell ref="P3:R3"/>
    <mergeCell ref="B4:R4"/>
    <mergeCell ref="A6:A7"/>
    <mergeCell ref="L7:S7"/>
    <mergeCell ref="B8:R8"/>
    <mergeCell ref="B9:R9"/>
    <mergeCell ref="B10:C10"/>
    <mergeCell ref="E10:F10"/>
    <mergeCell ref="H10:I10"/>
    <mergeCell ref="K10:O10"/>
    <mergeCell ref="P10:S10"/>
    <mergeCell ref="B11:O11"/>
    <mergeCell ref="P11:S11"/>
    <mergeCell ref="A12:A15"/>
    <mergeCell ref="B12:I12"/>
    <mergeCell ref="J12:O12"/>
    <mergeCell ref="P12:S13"/>
    <mergeCell ref="B15:F15"/>
    <mergeCell ref="G15:L15"/>
    <mergeCell ref="M15:R15"/>
    <mergeCell ref="Y12:AH12"/>
    <mergeCell ref="B13:D13"/>
    <mergeCell ref="F13:I13"/>
    <mergeCell ref="J13:O13"/>
    <mergeCell ref="B14:F14"/>
    <mergeCell ref="G14:L14"/>
    <mergeCell ref="M14:R14"/>
    <mergeCell ref="B16:G16"/>
    <mergeCell ref="H16:J16"/>
    <mergeCell ref="K16:O16"/>
    <mergeCell ref="P16:S17"/>
    <mergeCell ref="B17:G17"/>
    <mergeCell ref="H17:J17"/>
    <mergeCell ref="K17:O17"/>
    <mergeCell ref="B18:S18"/>
    <mergeCell ref="A19:A20"/>
    <mergeCell ref="B19:F19"/>
    <mergeCell ref="G19:H19"/>
    <mergeCell ref="I19:J19"/>
    <mergeCell ref="K19:N19"/>
    <mergeCell ref="O19:S20"/>
    <mergeCell ref="B20:F20"/>
    <mergeCell ref="G20:H20"/>
    <mergeCell ref="I20:J20"/>
    <mergeCell ref="K20:N20"/>
    <mergeCell ref="B22:H22"/>
    <mergeCell ref="B23:R23"/>
    <mergeCell ref="B24:R24"/>
    <mergeCell ref="U25:AB25"/>
    <mergeCell ref="B28:S28"/>
    <mergeCell ref="C27:D27"/>
    <mergeCell ref="F27:G27"/>
    <mergeCell ref="I27:J27"/>
    <mergeCell ref="L27:M27"/>
    <mergeCell ref="O27:P27"/>
    <mergeCell ref="A29:A31"/>
    <mergeCell ref="B29:E29"/>
    <mergeCell ref="L29:O29"/>
    <mergeCell ref="P29:R29"/>
    <mergeCell ref="B30:E30"/>
    <mergeCell ref="F30:G30"/>
    <mergeCell ref="I30:J30"/>
    <mergeCell ref="L30:M30"/>
    <mergeCell ref="B31:E31"/>
    <mergeCell ref="A32:A35"/>
    <mergeCell ref="B32:E32"/>
    <mergeCell ref="J32:S32"/>
    <mergeCell ref="B33:E33"/>
    <mergeCell ref="F33:O33"/>
    <mergeCell ref="P33:S35"/>
    <mergeCell ref="B34:E34"/>
    <mergeCell ref="F34:O34"/>
    <mergeCell ref="B35:E35"/>
    <mergeCell ref="F35:O35"/>
    <mergeCell ref="A47:P47"/>
    <mergeCell ref="B36:H36"/>
    <mergeCell ref="A38:C38"/>
    <mergeCell ref="B39:G39"/>
    <mergeCell ref="H39:R40"/>
    <mergeCell ref="B40:G40"/>
    <mergeCell ref="K41:S41"/>
    <mergeCell ref="B42:K42"/>
    <mergeCell ref="L42:S42"/>
    <mergeCell ref="B43:O43"/>
    <mergeCell ref="P43:R44"/>
    <mergeCell ref="B44:O44"/>
  </mergeCells>
  <phoneticPr fontId="2"/>
  <conditionalFormatting sqref="A27:T36">
    <cfRule type="expression" dxfId="35" priority="6">
      <formula>$AN$10&lt;&gt;"企業、団体等（個人事業主含む）"</formula>
    </cfRule>
  </conditionalFormatting>
  <conditionalFormatting sqref="U23">
    <cfRule type="containsText" dxfId="34" priority="7" operator="containsText" text="要確認">
      <formula>NOT(ISERROR(SEARCH("要確認",U23)))</formula>
    </cfRule>
  </conditionalFormatting>
  <conditionalFormatting sqref="B16:G16">
    <cfRule type="expression" dxfId="33" priority="5">
      <formula>OR($AN$10=$AH$9,$AN$10=$AI$9,$AN$10=$AJ$9,$AN$10=$AL$9)</formula>
    </cfRule>
  </conditionalFormatting>
  <conditionalFormatting sqref="B17:G17">
    <cfRule type="expression" dxfId="32" priority="4">
      <formula>$AN$10&lt;&gt;"東京科学大学の学生"</formula>
    </cfRule>
  </conditionalFormatting>
  <conditionalFormatting sqref="B10:J10">
    <cfRule type="expression" dxfId="31" priority="3">
      <formula>OR($AN$10=$AK$9,$AN$10=$AL$9)</formula>
    </cfRule>
  </conditionalFormatting>
  <conditionalFormatting sqref="B11:O11">
    <cfRule type="expression" dxfId="30" priority="2">
      <formula>$AN$10=$AL$9</formula>
    </cfRule>
  </conditionalFormatting>
  <conditionalFormatting sqref="K17:O17">
    <cfRule type="expression" dxfId="29" priority="1">
      <formula>OR($AN$10=$AL$9,$AN$10=$AK$9)</formula>
    </cfRule>
  </conditionalFormatting>
  <dataValidations count="4">
    <dataValidation imeMode="disabled" allowBlank="1" showInputMessage="1" showErrorMessage="1" sqref="H10:I10 E10:F10 B10:C10 B13 F29 B36 K19 F13 B22:H22 H33:O35 F30:G30 L30:M30 I30:J30 B18:G18 B16:B17 B42 B32:G35" xr:uid="{25988549-4042-44E7-9E04-6DD31EEA0F4B}"/>
    <dataValidation imeMode="fullKatakana" allowBlank="1" showInputMessage="1" showErrorMessage="1" sqref="B44 B25:R25 B8:R8 B23:R23" xr:uid="{81575250-A1D8-4E72-AFBC-AB3282913D81}"/>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DA5396AE-453A-40F8-B0C9-D91359B30F11}"/>
    <dataValidation imeMode="fullKatakana" allowBlank="1" showInputMessage="1" showErrorMessage="1" promptTitle="ーーーーーーーーーーーーーーーーーーーーーーー" prompt="カナには法人格（カブシキガイシャ等）は記載不要です。" sqref="B9:R9" xr:uid="{86117B0F-7C8C-410E-AA37-A9F9D1AD4349}"/>
  </dataValidations>
  <hyperlinks>
    <hyperlink ref="U19" r:id="rId1" display="金融機関コード検索／Bank code serch" xr:uid="{D1C75784-3C31-443C-83E0-F5831206E607}"/>
    <hyperlink ref="A47" r:id="rId2" xr:uid="{8A66D90B-7DC3-4F62-83B2-84DCB4B8F178}"/>
  </hyperlinks>
  <printOptions horizontalCentered="1"/>
  <pageMargins left="0.31496062992125984" right="0.27559055118110237" top="0.39370078740157483" bottom="0.23622047244094491" header="0.19685039370078741" footer="0.15748031496062992"/>
  <pageSetup paperSize="9" scale="51"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13319" r:id="rId12" name="Check Box 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13320" r:id="rId13" name="Check Box 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13321" r:id="rId14" name="Check Box 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13322" r:id="rId15" name="Check Box 10">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13323" r:id="rId16" name="Check Box 11">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13324" r:id="rId17" name="Check Box 12">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13325" r:id="rId18" name="Check Box 13">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13326" r:id="rId19" name="Check Box 14">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13327" r:id="rId20" name="Check Box 1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13328" r:id="rId21" name="Check Box 16">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13329" r:id="rId22" name="Check Box 17">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13330" r:id="rId23" name="Check Box 18">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13331" r:id="rId24" name="Check Box 19">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13332" r:id="rId25" name="Check Box 20">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13333" r:id="rId26" name="Check Box 21">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13334" r:id="rId27" name="Check Box 22">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13335" r:id="rId28" name="Check Box 2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13336" r:id="rId29" name="Check Box 24">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mc:AlternateContent xmlns:mc="http://schemas.openxmlformats.org/markup-compatibility/2006">
          <mc:Choice Requires="x14">
            <control shapeId="13337" r:id="rId30" name="Check Box 25">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13338" r:id="rId31" name="Check Box 26">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13339" r:id="rId32" name="Check Box 27">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13340" r:id="rId33" name="Check Box 28">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mc:AlternateContent xmlns:mc="http://schemas.openxmlformats.org/markup-compatibility/2006">
          <mc:Choice Requires="x14">
            <control shapeId="13341" r:id="rId34" name="Check Box 2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13342" r:id="rId35"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13343" r:id="rId36" name="Check Box 3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13344" r:id="rId37" name="Check Box 3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1F09-1904-4660-BBC7-BA5C6D8119BF}">
  <sheetPr>
    <tabColor theme="6" tint="0.39997558519241921"/>
    <pageSetUpPr fitToPage="1"/>
  </sheetPr>
  <dimension ref="A1:AN53"/>
  <sheetViews>
    <sheetView view="pageBreakPreview" zoomScale="70" zoomScaleNormal="70" zoomScaleSheetLayoutView="70" workbookViewId="0">
      <selection activeCell="V17" sqref="V17"/>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658</v>
      </c>
    </row>
    <row r="2" spans="1:40" ht="20.100000000000001" customHeight="1">
      <c r="D2" s="334"/>
      <c r="E2" s="334"/>
      <c r="F2" s="334"/>
      <c r="G2" s="334"/>
      <c r="H2" s="334"/>
      <c r="I2" s="334"/>
      <c r="J2" s="334"/>
      <c r="K2" s="334"/>
      <c r="L2" s="334"/>
      <c r="M2" s="334"/>
      <c r="AF2" s="317" t="s">
        <v>362</v>
      </c>
    </row>
    <row r="3" spans="1:40" ht="30" customHeight="1">
      <c r="B3" s="222"/>
      <c r="D3" s="220" t="s">
        <v>0</v>
      </c>
      <c r="L3" s="223"/>
      <c r="M3" s="339" t="s">
        <v>1</v>
      </c>
      <c r="N3" s="339"/>
      <c r="O3" s="339"/>
      <c r="P3" s="340">
        <v>45748</v>
      </c>
      <c r="Q3" s="340"/>
      <c r="R3" s="340"/>
      <c r="S3" s="224"/>
      <c r="V3" s="225"/>
      <c r="AF3" s="226" t="s">
        <v>26</v>
      </c>
      <c r="AG3" s="226" t="s">
        <v>27</v>
      </c>
      <c r="AH3" s="226" t="s">
        <v>316</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1</v>
      </c>
      <c r="AG4" s="217" t="b">
        <v>0</v>
      </c>
      <c r="AH4" s="217">
        <f>COUNTIF(AF4:AG4,TRUE)</f>
        <v>1</v>
      </c>
      <c r="AI4" s="217" t="str">
        <f>_xlfn.IFS(AH4&gt;=2,"要確認",AH4=0,"未選択",AND(AF4=TRUE,AG4=FALSE),"新規",AND(AF4=FALSE,AG4=TRUE),"変更")</f>
        <v>新規</v>
      </c>
    </row>
    <row r="5" spans="1:40" ht="35.1"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232" t="s">
        <v>33</v>
      </c>
      <c r="D6" s="232"/>
      <c r="E6" s="232"/>
      <c r="F6" s="232" t="s">
        <v>34</v>
      </c>
      <c r="G6" s="232"/>
      <c r="H6" s="232"/>
      <c r="I6" s="232"/>
      <c r="J6" s="325" t="s">
        <v>35</v>
      </c>
      <c r="K6" s="232"/>
      <c r="L6" s="229"/>
      <c r="M6" s="229"/>
      <c r="N6" s="229"/>
      <c r="O6" s="230" t="s">
        <v>36</v>
      </c>
      <c r="P6" s="229"/>
      <c r="Q6" s="229"/>
      <c r="R6" s="230" t="s">
        <v>65</v>
      </c>
      <c r="AF6" s="233" t="s">
        <v>381</v>
      </c>
      <c r="AG6" s="233" t="s">
        <v>382</v>
      </c>
      <c r="AH6" s="233" t="s">
        <v>316</v>
      </c>
      <c r="AI6" s="233" t="s">
        <v>350</v>
      </c>
    </row>
    <row r="7" spans="1:40" ht="34.5" customHeight="1" outlineLevel="1">
      <c r="A7" s="333"/>
      <c r="B7" s="234"/>
      <c r="C7" s="220" t="s">
        <v>104</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454" t="s">
        <v>661</v>
      </c>
      <c r="C8" s="455"/>
      <c r="D8" s="455"/>
      <c r="E8" s="455"/>
      <c r="F8" s="455"/>
      <c r="G8" s="455"/>
      <c r="H8" s="455"/>
      <c r="I8" s="455"/>
      <c r="J8" s="455"/>
      <c r="K8" s="455"/>
      <c r="L8" s="455"/>
      <c r="M8" s="455"/>
      <c r="N8" s="455"/>
      <c r="O8" s="455"/>
      <c r="P8" s="455"/>
      <c r="Q8" s="455"/>
      <c r="R8" s="456"/>
    </row>
    <row r="9" spans="1:40" ht="35.1" customHeight="1" outlineLevel="1">
      <c r="A9" s="236" t="s">
        <v>78</v>
      </c>
      <c r="B9" s="454" t="s">
        <v>662</v>
      </c>
      <c r="C9" s="455"/>
      <c r="D9" s="455"/>
      <c r="E9" s="455"/>
      <c r="F9" s="455"/>
      <c r="G9" s="455"/>
      <c r="H9" s="455"/>
      <c r="I9" s="455"/>
      <c r="J9" s="455"/>
      <c r="K9" s="455"/>
      <c r="L9" s="455"/>
      <c r="M9" s="455"/>
      <c r="N9" s="455"/>
      <c r="O9" s="455"/>
      <c r="P9" s="455"/>
      <c r="Q9" s="455"/>
      <c r="R9" s="456"/>
      <c r="AF9" s="226" t="s">
        <v>33</v>
      </c>
      <c r="AG9" s="226" t="s">
        <v>34</v>
      </c>
      <c r="AH9" s="226" t="s">
        <v>543</v>
      </c>
      <c r="AI9" s="226" t="s">
        <v>354</v>
      </c>
      <c r="AJ9" s="226" t="s">
        <v>36</v>
      </c>
      <c r="AK9" s="226" t="s">
        <v>65</v>
      </c>
      <c r="AL9" s="237" t="s">
        <v>534</v>
      </c>
      <c r="AM9" s="226" t="s">
        <v>316</v>
      </c>
      <c r="AN9" s="226" t="s">
        <v>350</v>
      </c>
    </row>
    <row r="10" spans="1:40" ht="35.1" customHeight="1" outlineLevel="1">
      <c r="A10" s="236" t="s">
        <v>4</v>
      </c>
      <c r="B10" s="469" t="s">
        <v>663</v>
      </c>
      <c r="C10" s="470"/>
      <c r="D10" s="226" t="s">
        <v>43</v>
      </c>
      <c r="E10" s="469" t="s">
        <v>664</v>
      </c>
      <c r="F10" s="470"/>
      <c r="G10" s="226" t="s">
        <v>44</v>
      </c>
      <c r="H10" s="469" t="s">
        <v>665</v>
      </c>
      <c r="I10" s="470"/>
      <c r="J10" s="226" t="s">
        <v>45</v>
      </c>
      <c r="K10" s="345">
        <f>IF(B10="","",DATE(B10,E10,H10))</f>
        <v>45566</v>
      </c>
      <c r="L10" s="345"/>
      <c r="M10" s="345"/>
      <c r="N10" s="345"/>
      <c r="O10" s="345"/>
      <c r="P10" s="341"/>
      <c r="Q10" s="342"/>
      <c r="R10" s="342"/>
      <c r="S10" s="342"/>
      <c r="T10" s="315"/>
      <c r="U10" s="315"/>
      <c r="AF10" s="217" t="b">
        <v>0</v>
      </c>
      <c r="AG10" s="217" t="b">
        <v>0</v>
      </c>
      <c r="AH10" s="217" t="b">
        <v>1</v>
      </c>
      <c r="AI10" s="217" t="b">
        <v>0</v>
      </c>
      <c r="AJ10" s="217" t="b">
        <v>0</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東京科学大学の学生</v>
      </c>
    </row>
    <row r="11" spans="1:40" ht="35.1" customHeight="1" outlineLevel="1">
      <c r="A11" s="236" t="s">
        <v>5</v>
      </c>
      <c r="B11" s="454" t="s">
        <v>686</v>
      </c>
      <c r="C11" s="455"/>
      <c r="D11" s="455"/>
      <c r="E11" s="455"/>
      <c r="F11" s="455"/>
      <c r="G11" s="455"/>
      <c r="H11" s="455"/>
      <c r="I11" s="455"/>
      <c r="J11" s="455"/>
      <c r="K11" s="466"/>
      <c r="L11" s="466"/>
      <c r="M11" s="466"/>
      <c r="N11" s="466"/>
      <c r="O11" s="467"/>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152-8550</v>
      </c>
      <c r="Y12" s="365"/>
      <c r="Z12" s="365"/>
      <c r="AA12" s="365"/>
      <c r="AB12" s="365"/>
      <c r="AC12" s="365"/>
      <c r="AD12" s="365"/>
      <c r="AE12" s="365"/>
      <c r="AF12" s="365"/>
      <c r="AG12" s="365"/>
      <c r="AH12" s="365"/>
    </row>
    <row r="13" spans="1:40" ht="36" customHeight="1" outlineLevel="1" thickBot="1">
      <c r="A13" s="407"/>
      <c r="B13" s="463" t="s">
        <v>666</v>
      </c>
      <c r="C13" s="463"/>
      <c r="D13" s="463"/>
      <c r="E13" s="309" t="s">
        <v>79</v>
      </c>
      <c r="F13" s="463" t="s">
        <v>667</v>
      </c>
      <c r="G13" s="463"/>
      <c r="H13" s="463"/>
      <c r="I13" s="463"/>
      <c r="J13" s="464" t="s">
        <v>236</v>
      </c>
      <c r="K13" s="465"/>
      <c r="L13" s="465"/>
      <c r="M13" s="465"/>
      <c r="N13" s="465"/>
      <c r="O13" s="465"/>
      <c r="P13" s="341"/>
      <c r="Q13" s="342"/>
      <c r="R13" s="342"/>
      <c r="S13" s="342"/>
      <c r="U13" s="240" t="s">
        <v>94</v>
      </c>
      <c r="Y13" s="315"/>
      <c r="Z13" s="315"/>
      <c r="AA13" s="315"/>
      <c r="AB13" s="315"/>
      <c r="AC13" s="315"/>
      <c r="AD13" s="315"/>
      <c r="AE13" s="315"/>
      <c r="AF13" s="315"/>
      <c r="AG13" s="315"/>
      <c r="AH13" s="315"/>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468" t="s">
        <v>668</v>
      </c>
      <c r="C15" s="468"/>
      <c r="D15" s="468"/>
      <c r="E15" s="468"/>
      <c r="F15" s="468"/>
      <c r="G15" s="463" t="s">
        <v>669</v>
      </c>
      <c r="H15" s="463"/>
      <c r="I15" s="463"/>
      <c r="J15" s="463"/>
      <c r="K15" s="463"/>
      <c r="L15" s="463"/>
      <c r="M15" s="463" t="s">
        <v>670</v>
      </c>
      <c r="N15" s="463"/>
      <c r="O15" s="463"/>
      <c r="P15" s="463"/>
      <c r="Q15" s="463"/>
      <c r="R15" s="463"/>
      <c r="U15" s="244"/>
      <c r="W15" s="244"/>
    </row>
    <row r="16" spans="1:40" ht="34.5" customHeight="1" outlineLevel="1">
      <c r="A16" s="245" t="s">
        <v>39</v>
      </c>
      <c r="B16" s="460"/>
      <c r="C16" s="461"/>
      <c r="D16" s="461"/>
      <c r="E16" s="461"/>
      <c r="F16" s="461"/>
      <c r="G16" s="462"/>
      <c r="H16" s="366"/>
      <c r="I16" s="366"/>
      <c r="J16" s="366"/>
      <c r="K16" s="353"/>
      <c r="L16" s="353"/>
      <c r="M16" s="353"/>
      <c r="N16" s="353"/>
      <c r="O16" s="353"/>
      <c r="P16" s="344" t="s">
        <v>75</v>
      </c>
      <c r="Q16" s="344"/>
      <c r="R16" s="344"/>
      <c r="S16" s="344"/>
      <c r="T16" s="222"/>
    </row>
    <row r="17" spans="1:38" ht="34.5" customHeight="1" outlineLevel="1">
      <c r="A17" s="236" t="s">
        <v>40</v>
      </c>
      <c r="B17" s="471" t="s">
        <v>687</v>
      </c>
      <c r="C17" s="472"/>
      <c r="D17" s="472"/>
      <c r="E17" s="472"/>
      <c r="F17" s="472"/>
      <c r="G17" s="473"/>
      <c r="H17" s="367" t="s">
        <v>41</v>
      </c>
      <c r="I17" s="350"/>
      <c r="J17" s="368"/>
      <c r="K17" s="474" t="s">
        <v>688</v>
      </c>
      <c r="L17" s="475"/>
      <c r="M17" s="475"/>
      <c r="N17" s="475"/>
      <c r="O17" s="464"/>
      <c r="P17" s="344"/>
      <c r="Q17" s="344"/>
      <c r="R17" s="344"/>
      <c r="S17" s="344"/>
      <c r="T17" s="246"/>
      <c r="AF17" s="226" t="s">
        <v>372</v>
      </c>
      <c r="AG17" s="226" t="s">
        <v>373</v>
      </c>
      <c r="AH17" s="226" t="s">
        <v>316</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1</v>
      </c>
      <c r="AG18" s="217" t="b">
        <v>0</v>
      </c>
      <c r="AH18" s="217">
        <f>COUNTIF(AF18:AG18,TRUE)</f>
        <v>1</v>
      </c>
      <c r="AI18" s="218" t="str">
        <f>_xlfn.IFS(AH18&gt;=2,"要確認",AH18=0,"未選択",AND(AH18=1,AF18=TRUE),"銀行",AND(AH18=1,AG18=TRUE),"信用金庫")</f>
        <v>銀行</v>
      </c>
    </row>
    <row r="19" spans="1:38" ht="50.25" customHeight="1" outlineLevel="1">
      <c r="A19" s="332" t="s">
        <v>8</v>
      </c>
      <c r="B19" s="457" t="s">
        <v>672</v>
      </c>
      <c r="C19" s="458"/>
      <c r="D19" s="458"/>
      <c r="E19" s="458"/>
      <c r="F19" s="458"/>
      <c r="G19" s="347" t="s">
        <v>63</v>
      </c>
      <c r="H19" s="348"/>
      <c r="I19" s="349" t="s">
        <v>90</v>
      </c>
      <c r="J19" s="350"/>
      <c r="K19" s="453" t="s">
        <v>671</v>
      </c>
      <c r="L19" s="453"/>
      <c r="M19" s="453"/>
      <c r="N19" s="453"/>
      <c r="O19" s="342" t="s">
        <v>642</v>
      </c>
      <c r="P19" s="411"/>
      <c r="Q19" s="411"/>
      <c r="R19" s="411"/>
      <c r="S19" s="411"/>
      <c r="T19" s="248"/>
      <c r="U19" s="4" t="s">
        <v>87</v>
      </c>
      <c r="V19" s="240"/>
      <c r="W19" s="240"/>
    </row>
    <row r="20" spans="1:38" ht="50.25" customHeight="1" outlineLevel="1">
      <c r="A20" s="346"/>
      <c r="B20" s="457" t="s">
        <v>673</v>
      </c>
      <c r="C20" s="458"/>
      <c r="D20" s="458"/>
      <c r="E20" s="458"/>
      <c r="F20" s="458"/>
      <c r="G20" s="347" t="s">
        <v>64</v>
      </c>
      <c r="H20" s="348"/>
      <c r="I20" s="360" t="s">
        <v>91</v>
      </c>
      <c r="J20" s="361"/>
      <c r="K20" s="453" t="s">
        <v>674</v>
      </c>
      <c r="L20" s="453"/>
      <c r="M20" s="453"/>
      <c r="N20" s="453"/>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 customHeight="1" outlineLevel="1" thickBot="1">
      <c r="A22" s="227" t="s">
        <v>650</v>
      </c>
      <c r="B22" s="453" t="s">
        <v>675</v>
      </c>
      <c r="C22" s="453"/>
      <c r="D22" s="453"/>
      <c r="E22" s="453"/>
      <c r="F22" s="453"/>
      <c r="G22" s="453"/>
      <c r="H22" s="453"/>
      <c r="I22" s="251"/>
      <c r="J22" s="252"/>
      <c r="K22" s="252"/>
      <c r="L22" s="252"/>
      <c r="M22" s="252"/>
      <c r="N22" s="252"/>
      <c r="O22" s="252"/>
      <c r="P22" s="252"/>
      <c r="Q22" s="252"/>
      <c r="R22" s="252"/>
      <c r="U22" s="240" t="s">
        <v>638</v>
      </c>
      <c r="V22" s="240"/>
      <c r="W22" s="253"/>
    </row>
    <row r="23" spans="1:38" ht="35.1" customHeight="1" outlineLevel="1" thickBot="1">
      <c r="A23" s="314" t="s">
        <v>12</v>
      </c>
      <c r="B23" s="454" t="s">
        <v>661</v>
      </c>
      <c r="C23" s="455"/>
      <c r="D23" s="455"/>
      <c r="E23" s="455"/>
      <c r="F23" s="455"/>
      <c r="G23" s="455"/>
      <c r="H23" s="455"/>
      <c r="I23" s="455"/>
      <c r="J23" s="455"/>
      <c r="K23" s="455"/>
      <c r="L23" s="455"/>
      <c r="M23" s="455"/>
      <c r="N23" s="455"/>
      <c r="O23" s="455"/>
      <c r="P23" s="455"/>
      <c r="Q23" s="455"/>
      <c r="R23" s="456"/>
      <c r="U23" s="255" t="s">
        <v>682</v>
      </c>
      <c r="V23" s="256" t="s">
        <v>683</v>
      </c>
      <c r="W23" s="240"/>
      <c r="AF23" s="226" t="s">
        <v>374</v>
      </c>
      <c r="AG23" s="226" t="s">
        <v>375</v>
      </c>
      <c r="AH23" s="226" t="s">
        <v>376</v>
      </c>
      <c r="AI23" s="226" t="s">
        <v>316</v>
      </c>
      <c r="AJ23" s="226" t="s">
        <v>350</v>
      </c>
    </row>
    <row r="24" spans="1:38" ht="35.1" customHeight="1" outlineLevel="1">
      <c r="A24" s="236" t="s">
        <v>13</v>
      </c>
      <c r="B24" s="457" t="s">
        <v>662</v>
      </c>
      <c r="C24" s="458"/>
      <c r="D24" s="458"/>
      <c r="E24" s="458"/>
      <c r="F24" s="458"/>
      <c r="G24" s="458"/>
      <c r="H24" s="458"/>
      <c r="I24" s="458"/>
      <c r="J24" s="458"/>
      <c r="K24" s="458"/>
      <c r="L24" s="458"/>
      <c r="M24" s="458"/>
      <c r="N24" s="458"/>
      <c r="O24" s="458"/>
      <c r="P24" s="458"/>
      <c r="Q24" s="458"/>
      <c r="R24" s="459"/>
      <c r="V24" s="320"/>
      <c r="W24" s="320"/>
      <c r="X24" s="320"/>
      <c r="Y24" s="320"/>
      <c r="Z24" s="320"/>
      <c r="AA24" s="320"/>
      <c r="AB24" s="320"/>
      <c r="AC24" s="320"/>
      <c r="AD24" s="320"/>
      <c r="AE24" s="320"/>
      <c r="AF24" s="217" t="b">
        <v>0</v>
      </c>
      <c r="AG24" s="217" t="b">
        <v>1</v>
      </c>
      <c r="AH24" s="217" t="b">
        <v>0</v>
      </c>
      <c r="AI24" s="217">
        <f>COUNTIF(AF24:AH24,TRUE)</f>
        <v>1</v>
      </c>
      <c r="AJ24" s="218" t="str">
        <f>_xlfn.IFS(AI24&gt;=2,"要確認",AI24=0,"未選択",AND(AI24=1,AF24=TRUE),"本店",AND(AI24=1,AG24=TRUE),"支店",AND(AI24=1,AH24=TRUE),"出張所")</f>
        <v>支店</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387" t="s">
        <v>89</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17"/>
      <c r="Q29" s="418"/>
      <c r="R29" s="419"/>
      <c r="AF29" s="226" t="s">
        <v>73</v>
      </c>
      <c r="AG29" s="226" t="s">
        <v>74</v>
      </c>
      <c r="AH29" s="226" t="s">
        <v>316</v>
      </c>
      <c r="AI29" s="226" t="s">
        <v>350</v>
      </c>
    </row>
    <row r="30" spans="1:38" ht="32.25" customHeight="1" outlineLevel="1">
      <c r="A30" s="399"/>
      <c r="B30" s="349" t="s">
        <v>659</v>
      </c>
      <c r="C30" s="403"/>
      <c r="D30" s="403"/>
      <c r="E30" s="404"/>
      <c r="F30" s="388"/>
      <c r="G30" s="390"/>
      <c r="H30" s="226" t="s">
        <v>43</v>
      </c>
      <c r="I30" s="388"/>
      <c r="J30" s="390"/>
      <c r="K30" s="226" t="s">
        <v>44</v>
      </c>
      <c r="L30" s="388"/>
      <c r="M30" s="416"/>
      <c r="N30" s="268" t="s">
        <v>45</v>
      </c>
      <c r="O30" s="315"/>
      <c r="P30" s="315"/>
      <c r="Q30" s="315"/>
      <c r="R30" s="315"/>
      <c r="AF30" s="217" t="b">
        <v>0</v>
      </c>
      <c r="AG30" s="217" t="b">
        <v>0</v>
      </c>
      <c r="AH30" s="217">
        <f>COUNTIF(AF30:AG30,TRUE)</f>
        <v>0</v>
      </c>
      <c r="AI30" s="218" t="str">
        <f>_xlfn.IFS(AH30&gt;=2,"要確認",AH30=0,"未選択",AND(AH30=1,AF30=TRUE),"登録あり",AND(AH30=1,AG30=TRUE),"登録なし")</f>
        <v>未選択</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54</v>
      </c>
      <c r="AG32" s="226" t="s">
        <v>55</v>
      </c>
      <c r="AH32" s="226" t="s">
        <v>23</v>
      </c>
      <c r="AI32" s="226" t="s">
        <v>316</v>
      </c>
      <c r="AJ32" s="226" t="s">
        <v>350</v>
      </c>
    </row>
    <row r="33" spans="1:36" ht="34.5" customHeight="1" outlineLevel="1">
      <c r="A33" s="399"/>
      <c r="B33" s="401" t="s">
        <v>47</v>
      </c>
      <c r="C33" s="402"/>
      <c r="D33" s="402"/>
      <c r="E33" s="402"/>
      <c r="F33" s="381"/>
      <c r="G33" s="382"/>
      <c r="H33" s="382"/>
      <c r="I33" s="382"/>
      <c r="J33" s="382"/>
      <c r="K33" s="382"/>
      <c r="L33" s="382"/>
      <c r="M33" s="382"/>
      <c r="N33" s="382"/>
      <c r="O33" s="383"/>
      <c r="P33" s="386" t="s">
        <v>83</v>
      </c>
      <c r="Q33" s="387"/>
      <c r="R33" s="387"/>
      <c r="S33" s="387"/>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316</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318"/>
      <c r="K41" s="380" t="s">
        <v>70</v>
      </c>
      <c r="L41" s="365"/>
      <c r="M41" s="365"/>
      <c r="N41" s="365"/>
      <c r="O41" s="365"/>
      <c r="P41" s="365"/>
      <c r="Q41" s="365"/>
      <c r="R41" s="365"/>
      <c r="S41" s="365"/>
      <c r="AF41" s="226" t="s">
        <v>369</v>
      </c>
      <c r="AG41" s="226" t="s">
        <v>370</v>
      </c>
      <c r="AH41" s="226" t="s">
        <v>371</v>
      </c>
      <c r="AI41" s="226" t="s">
        <v>316</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19"/>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86</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electLockedCells="1"/>
  <mergeCells count="88">
    <mergeCell ref="D1:M2"/>
    <mergeCell ref="M3:O3"/>
    <mergeCell ref="P3:R3"/>
    <mergeCell ref="B4:R4"/>
    <mergeCell ref="A6:A7"/>
    <mergeCell ref="L7:S7"/>
    <mergeCell ref="B8:R8"/>
    <mergeCell ref="B9:R9"/>
    <mergeCell ref="B10:C10"/>
    <mergeCell ref="E10:F10"/>
    <mergeCell ref="H10:I10"/>
    <mergeCell ref="K10:O10"/>
    <mergeCell ref="P10:S10"/>
    <mergeCell ref="B11:O11"/>
    <mergeCell ref="P11:S11"/>
    <mergeCell ref="A12:A15"/>
    <mergeCell ref="B12:I12"/>
    <mergeCell ref="J12:O12"/>
    <mergeCell ref="P12:S13"/>
    <mergeCell ref="B15:F15"/>
    <mergeCell ref="G15:L15"/>
    <mergeCell ref="M15:R15"/>
    <mergeCell ref="Y12:AH12"/>
    <mergeCell ref="B13:D13"/>
    <mergeCell ref="F13:I13"/>
    <mergeCell ref="J13:O13"/>
    <mergeCell ref="B14:F14"/>
    <mergeCell ref="G14:L14"/>
    <mergeCell ref="M14:R14"/>
    <mergeCell ref="B16:G16"/>
    <mergeCell ref="H16:J16"/>
    <mergeCell ref="K16:O16"/>
    <mergeCell ref="P16:S17"/>
    <mergeCell ref="B17:G17"/>
    <mergeCell ref="H17:J17"/>
    <mergeCell ref="K17:O17"/>
    <mergeCell ref="B18:S18"/>
    <mergeCell ref="A19:A20"/>
    <mergeCell ref="B19:F19"/>
    <mergeCell ref="G19:H19"/>
    <mergeCell ref="I19:J19"/>
    <mergeCell ref="K19:N19"/>
    <mergeCell ref="O19:S20"/>
    <mergeCell ref="B20:F20"/>
    <mergeCell ref="G20:H20"/>
    <mergeCell ref="I20:J20"/>
    <mergeCell ref="K20:N20"/>
    <mergeCell ref="B22:H22"/>
    <mergeCell ref="B23:R23"/>
    <mergeCell ref="B24:R24"/>
    <mergeCell ref="U25:AB25"/>
    <mergeCell ref="B28:S28"/>
    <mergeCell ref="C27:D27"/>
    <mergeCell ref="F27:G27"/>
    <mergeCell ref="I27:J27"/>
    <mergeCell ref="L27:M27"/>
    <mergeCell ref="O27:P27"/>
    <mergeCell ref="A29:A31"/>
    <mergeCell ref="B29:E29"/>
    <mergeCell ref="L29:O29"/>
    <mergeCell ref="P29:R29"/>
    <mergeCell ref="B30:E30"/>
    <mergeCell ref="F30:G30"/>
    <mergeCell ref="I30:J30"/>
    <mergeCell ref="L30:M30"/>
    <mergeCell ref="B31:E31"/>
    <mergeCell ref="A32:A35"/>
    <mergeCell ref="B32:E32"/>
    <mergeCell ref="J32:S32"/>
    <mergeCell ref="B33:E33"/>
    <mergeCell ref="F33:O33"/>
    <mergeCell ref="P33:S35"/>
    <mergeCell ref="B34:E34"/>
    <mergeCell ref="F34:O34"/>
    <mergeCell ref="B35:E35"/>
    <mergeCell ref="F35:O35"/>
    <mergeCell ref="A47:P47"/>
    <mergeCell ref="B36:H36"/>
    <mergeCell ref="A38:C38"/>
    <mergeCell ref="B39:G39"/>
    <mergeCell ref="H39:R40"/>
    <mergeCell ref="B40:G40"/>
    <mergeCell ref="K41:S41"/>
    <mergeCell ref="B42:K42"/>
    <mergeCell ref="L42:S42"/>
    <mergeCell ref="B43:O43"/>
    <mergeCell ref="P43:R44"/>
    <mergeCell ref="B44:O44"/>
  </mergeCells>
  <phoneticPr fontId="2"/>
  <conditionalFormatting sqref="A27:T36">
    <cfRule type="expression" dxfId="28" priority="6">
      <formula>$AN$10&lt;&gt;"企業、団体等（個人事業主含む）"</formula>
    </cfRule>
  </conditionalFormatting>
  <conditionalFormatting sqref="U23">
    <cfRule type="containsText" dxfId="27" priority="7" operator="containsText" text="要確認">
      <formula>NOT(ISERROR(SEARCH("要確認",U23)))</formula>
    </cfRule>
  </conditionalFormatting>
  <conditionalFormatting sqref="B16:G16">
    <cfRule type="expression" dxfId="26" priority="5">
      <formula>OR($AN$10=$AH$9,$AN$10=$AI$9,$AN$10=$AJ$9,$AN$10=$AL$9)</formula>
    </cfRule>
  </conditionalFormatting>
  <conditionalFormatting sqref="B17:G17">
    <cfRule type="expression" dxfId="25" priority="4">
      <formula>$AN$10&lt;&gt;"東京科学大学の学生"</formula>
    </cfRule>
  </conditionalFormatting>
  <conditionalFormatting sqref="B10:J10">
    <cfRule type="expression" dxfId="24" priority="3">
      <formula>OR($AN$10=$AK$9,$AN$10=$AL$9)</formula>
    </cfRule>
  </conditionalFormatting>
  <conditionalFormatting sqref="B11:O11">
    <cfRule type="expression" dxfId="23" priority="2">
      <formula>$AN$10=$AL$9</formula>
    </cfRule>
  </conditionalFormatting>
  <conditionalFormatting sqref="K17:O17">
    <cfRule type="expression" dxfId="22" priority="1">
      <formula>OR($AN$10=$AL$9,$AN$10=$AK$9)</formula>
    </cfRule>
  </conditionalFormatting>
  <dataValidations count="4">
    <dataValidation imeMode="fullKatakana" allowBlank="1" showInputMessage="1" showErrorMessage="1" promptTitle="ーーーーーーーーーーーーーーーーーーーーーーー" prompt="カナには法人格（カブシキガイシャ等）は記載不要です。" sqref="B9:R9" xr:uid="{0E06D3A0-EF2F-455D-9907-7563EBA4D633}"/>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57AF9225-CA8D-406C-802F-C8172CFB145F}"/>
    <dataValidation imeMode="fullKatakana" allowBlank="1" showInputMessage="1" showErrorMessage="1" sqref="B44 B25:R25 B8:R8 B23:R23" xr:uid="{A1B6B79E-F1E5-4434-8A65-E350963BF273}"/>
    <dataValidation imeMode="disabled" allowBlank="1" showInputMessage="1" showErrorMessage="1" sqref="H10:I10 E10:F10 B10:C10 B13 F29 B36 K19 F13 B22:H22 H33:O35 F30:G30 L30:M30 I30:J30 B18:G18 B16:B17 B42 B32:G35" xr:uid="{827200AD-5B1C-47E9-98EF-C50C5D916D82}"/>
  </dataValidations>
  <hyperlinks>
    <hyperlink ref="U19" r:id="rId1" display="金融機関コード検索／Bank code serch" xr:uid="{0CF8EF77-4E13-4A17-9EA1-DCA7E7A8B117}"/>
    <hyperlink ref="A47" r:id="rId2" xr:uid="{F35E4A72-A666-4A0F-BC00-8B18E60E29E6}"/>
  </hyperlinks>
  <printOptions horizontalCentered="1"/>
  <pageMargins left="0.31496062992125984" right="0.27559055118110237" top="0.39370078740157483" bottom="0.23622047244094491" header="0.19685039370078741" footer="0.15748031496062992"/>
  <pageSetup paperSize="9" scale="51"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4337" r:id="rId6" name="Check Box 1">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14338" r:id="rId7" name="Check Box 2">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14339" r:id="rId8" name="Check Box 3">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14340" r:id="rId9" name="Check Box 4">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14341" r:id="rId10" name="Check Box 5">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14342" r:id="rId11" name="Check Box 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14343" r:id="rId12" name="Check Box 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14344" r:id="rId13" name="Check Box 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14345" r:id="rId14" name="Check Box 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14346" r:id="rId15" name="Check Box 10">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14347" r:id="rId16" name="Check Box 11">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14348" r:id="rId17" name="Check Box 12">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14349" r:id="rId18" name="Check Box 13">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14350" r:id="rId19" name="Check Box 14">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14351" r:id="rId20" name="Check Box 1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14352" r:id="rId21" name="Check Box 16">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14353" r:id="rId22" name="Check Box 17">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14354" r:id="rId23" name="Check Box 18">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14355" r:id="rId24" name="Check Box 19">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14356" r:id="rId25" name="Check Box 20">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14357" r:id="rId26" name="Check Box 21">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14358" r:id="rId27" name="Check Box 22">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14359" r:id="rId28" name="Check Box 2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14360" r:id="rId29" name="Check Box 24">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mc:AlternateContent xmlns:mc="http://schemas.openxmlformats.org/markup-compatibility/2006">
          <mc:Choice Requires="x14">
            <control shapeId="14361" r:id="rId30" name="Check Box 25">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14362" r:id="rId31" name="Check Box 26">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14363" r:id="rId32" name="Check Box 27">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14364" r:id="rId33" name="Check Box 28">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mc:AlternateContent xmlns:mc="http://schemas.openxmlformats.org/markup-compatibility/2006">
          <mc:Choice Requires="x14">
            <control shapeId="14365" r:id="rId34" name="Check Box 2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14366" r:id="rId35"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14367" r:id="rId36" name="Check Box 3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14368" r:id="rId37" name="Check Box 3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6DF5-379D-48C7-BA1F-206C52CDF0B1}">
  <sheetPr>
    <tabColor theme="6" tint="0.39997558519241921"/>
    <pageSetUpPr fitToPage="1"/>
  </sheetPr>
  <dimension ref="A1:AN53"/>
  <sheetViews>
    <sheetView view="pageBreakPreview" topLeftCell="A7" zoomScale="70" zoomScaleNormal="70" zoomScaleSheetLayoutView="70" workbookViewId="0">
      <selection activeCell="V18" sqref="V18"/>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658</v>
      </c>
    </row>
    <row r="2" spans="1:40" ht="20.100000000000001" customHeight="1">
      <c r="D2" s="334"/>
      <c r="E2" s="334"/>
      <c r="F2" s="334"/>
      <c r="G2" s="334"/>
      <c r="H2" s="334"/>
      <c r="I2" s="334"/>
      <c r="J2" s="334"/>
      <c r="K2" s="334"/>
      <c r="L2" s="334"/>
      <c r="M2" s="334"/>
      <c r="AF2" s="317" t="s">
        <v>362</v>
      </c>
    </row>
    <row r="3" spans="1:40" ht="30" customHeight="1">
      <c r="B3" s="222"/>
      <c r="D3" s="220" t="s">
        <v>0</v>
      </c>
      <c r="L3" s="223"/>
      <c r="M3" s="339" t="s">
        <v>1</v>
      </c>
      <c r="N3" s="339"/>
      <c r="O3" s="339"/>
      <c r="P3" s="340">
        <v>45748</v>
      </c>
      <c r="Q3" s="340"/>
      <c r="R3" s="340"/>
      <c r="S3" s="224"/>
      <c r="V3" s="225"/>
      <c r="AF3" s="226" t="s">
        <v>26</v>
      </c>
      <c r="AG3" s="226" t="s">
        <v>27</v>
      </c>
      <c r="AH3" s="226" t="s">
        <v>316</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1</v>
      </c>
      <c r="AG4" s="217" t="b">
        <v>0</v>
      </c>
      <c r="AH4" s="217">
        <f>COUNTIF(AF4:AG4,TRUE)</f>
        <v>1</v>
      </c>
      <c r="AI4" s="217" t="str">
        <f>_xlfn.IFS(AH4&gt;=2,"要確認",AH4=0,"未選択",AND(AF4=TRUE,AG4=FALSE),"新規",AND(AF4=FALSE,AG4=TRUE),"変更")</f>
        <v>新規</v>
      </c>
    </row>
    <row r="5" spans="1:40" ht="35.1"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232" t="s">
        <v>33</v>
      </c>
      <c r="D6" s="232"/>
      <c r="E6" s="232"/>
      <c r="F6" s="232" t="s">
        <v>34</v>
      </c>
      <c r="G6" s="232"/>
      <c r="H6" s="232"/>
      <c r="I6" s="232"/>
      <c r="J6" s="232" t="s">
        <v>35</v>
      </c>
      <c r="K6" s="232"/>
      <c r="L6" s="229"/>
      <c r="M6" s="229"/>
      <c r="N6" s="229"/>
      <c r="O6" s="324" t="s">
        <v>36</v>
      </c>
      <c r="P6" s="229"/>
      <c r="Q6" s="229"/>
      <c r="R6" s="230" t="s">
        <v>65</v>
      </c>
      <c r="AF6" s="233" t="s">
        <v>381</v>
      </c>
      <c r="AG6" s="233" t="s">
        <v>382</v>
      </c>
      <c r="AH6" s="233" t="s">
        <v>316</v>
      </c>
      <c r="AI6" s="233" t="s">
        <v>350</v>
      </c>
    </row>
    <row r="7" spans="1:40" ht="34.5" customHeight="1" outlineLevel="1">
      <c r="A7" s="333"/>
      <c r="B7" s="234"/>
      <c r="C7" s="220" t="s">
        <v>104</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454" t="s">
        <v>661</v>
      </c>
      <c r="C8" s="455"/>
      <c r="D8" s="455"/>
      <c r="E8" s="455"/>
      <c r="F8" s="455"/>
      <c r="G8" s="455"/>
      <c r="H8" s="455"/>
      <c r="I8" s="455"/>
      <c r="J8" s="455"/>
      <c r="K8" s="455"/>
      <c r="L8" s="455"/>
      <c r="M8" s="455"/>
      <c r="N8" s="455"/>
      <c r="O8" s="455"/>
      <c r="P8" s="455"/>
      <c r="Q8" s="455"/>
      <c r="R8" s="456"/>
    </row>
    <row r="9" spans="1:40" ht="35.1" customHeight="1" outlineLevel="1">
      <c r="A9" s="236" t="s">
        <v>78</v>
      </c>
      <c r="B9" s="454" t="s">
        <v>662</v>
      </c>
      <c r="C9" s="455"/>
      <c r="D9" s="455"/>
      <c r="E9" s="455"/>
      <c r="F9" s="455"/>
      <c r="G9" s="455"/>
      <c r="H9" s="455"/>
      <c r="I9" s="455"/>
      <c r="J9" s="455"/>
      <c r="K9" s="455"/>
      <c r="L9" s="455"/>
      <c r="M9" s="455"/>
      <c r="N9" s="455"/>
      <c r="O9" s="455"/>
      <c r="P9" s="455"/>
      <c r="Q9" s="455"/>
      <c r="R9" s="456"/>
      <c r="AF9" s="226" t="s">
        <v>33</v>
      </c>
      <c r="AG9" s="226" t="s">
        <v>34</v>
      </c>
      <c r="AH9" s="226" t="s">
        <v>543</v>
      </c>
      <c r="AI9" s="226" t="s">
        <v>354</v>
      </c>
      <c r="AJ9" s="226" t="s">
        <v>36</v>
      </c>
      <c r="AK9" s="226" t="s">
        <v>65</v>
      </c>
      <c r="AL9" s="237" t="s">
        <v>534</v>
      </c>
      <c r="AM9" s="226" t="s">
        <v>316</v>
      </c>
      <c r="AN9" s="226" t="s">
        <v>350</v>
      </c>
    </row>
    <row r="10" spans="1:40" ht="35.1" customHeight="1" outlineLevel="1">
      <c r="A10" s="236" t="s">
        <v>4</v>
      </c>
      <c r="B10" s="469" t="s">
        <v>663</v>
      </c>
      <c r="C10" s="470"/>
      <c r="D10" s="226" t="s">
        <v>43</v>
      </c>
      <c r="E10" s="469" t="s">
        <v>664</v>
      </c>
      <c r="F10" s="470"/>
      <c r="G10" s="226" t="s">
        <v>44</v>
      </c>
      <c r="H10" s="469" t="s">
        <v>665</v>
      </c>
      <c r="I10" s="470"/>
      <c r="J10" s="226" t="s">
        <v>45</v>
      </c>
      <c r="K10" s="345">
        <f>IF(B10="","",DATE(B10,E10,H10))</f>
        <v>45566</v>
      </c>
      <c r="L10" s="345"/>
      <c r="M10" s="345"/>
      <c r="N10" s="345"/>
      <c r="O10" s="345"/>
      <c r="P10" s="341"/>
      <c r="Q10" s="342"/>
      <c r="R10" s="342"/>
      <c r="S10" s="342"/>
      <c r="T10" s="315"/>
      <c r="U10" s="315"/>
      <c r="AF10" s="217" t="b">
        <v>0</v>
      </c>
      <c r="AG10" s="217" t="b">
        <v>0</v>
      </c>
      <c r="AH10" s="217" t="b">
        <v>0</v>
      </c>
      <c r="AI10" s="217" t="b">
        <v>0</v>
      </c>
      <c r="AJ10" s="217" t="b">
        <v>1</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学外者</v>
      </c>
    </row>
    <row r="11" spans="1:40" ht="35.1" customHeight="1" outlineLevel="1">
      <c r="A11" s="236" t="s">
        <v>5</v>
      </c>
      <c r="B11" s="454" t="s">
        <v>676</v>
      </c>
      <c r="C11" s="455"/>
      <c r="D11" s="455"/>
      <c r="E11" s="455"/>
      <c r="F11" s="455"/>
      <c r="G11" s="455"/>
      <c r="H11" s="455"/>
      <c r="I11" s="455"/>
      <c r="J11" s="455"/>
      <c r="K11" s="466"/>
      <c r="L11" s="466"/>
      <c r="M11" s="466"/>
      <c r="N11" s="466"/>
      <c r="O11" s="467"/>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152-8550</v>
      </c>
      <c r="Y12" s="365"/>
      <c r="Z12" s="365"/>
      <c r="AA12" s="365"/>
      <c r="AB12" s="365"/>
      <c r="AC12" s="365"/>
      <c r="AD12" s="365"/>
      <c r="AE12" s="365"/>
      <c r="AF12" s="365"/>
      <c r="AG12" s="365"/>
      <c r="AH12" s="365"/>
    </row>
    <row r="13" spans="1:40" ht="36" customHeight="1" outlineLevel="1" thickBot="1">
      <c r="A13" s="407"/>
      <c r="B13" s="463" t="s">
        <v>666</v>
      </c>
      <c r="C13" s="463"/>
      <c r="D13" s="463"/>
      <c r="E13" s="309" t="s">
        <v>79</v>
      </c>
      <c r="F13" s="463" t="s">
        <v>667</v>
      </c>
      <c r="G13" s="463"/>
      <c r="H13" s="463"/>
      <c r="I13" s="463"/>
      <c r="J13" s="464" t="s">
        <v>236</v>
      </c>
      <c r="K13" s="465"/>
      <c r="L13" s="465"/>
      <c r="M13" s="465"/>
      <c r="N13" s="465"/>
      <c r="O13" s="465"/>
      <c r="P13" s="341"/>
      <c r="Q13" s="342"/>
      <c r="R13" s="342"/>
      <c r="S13" s="342"/>
      <c r="U13" s="240" t="s">
        <v>94</v>
      </c>
      <c r="Y13" s="315"/>
      <c r="Z13" s="315"/>
      <c r="AA13" s="315"/>
      <c r="AB13" s="315"/>
      <c r="AC13" s="315"/>
      <c r="AD13" s="315"/>
      <c r="AE13" s="315"/>
      <c r="AF13" s="315"/>
      <c r="AG13" s="315"/>
      <c r="AH13" s="315"/>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468" t="s">
        <v>668</v>
      </c>
      <c r="C15" s="468"/>
      <c r="D15" s="468"/>
      <c r="E15" s="468"/>
      <c r="F15" s="468"/>
      <c r="G15" s="463" t="s">
        <v>669</v>
      </c>
      <c r="H15" s="463"/>
      <c r="I15" s="463"/>
      <c r="J15" s="463"/>
      <c r="K15" s="463"/>
      <c r="L15" s="463"/>
      <c r="M15" s="463" t="s">
        <v>670</v>
      </c>
      <c r="N15" s="463"/>
      <c r="O15" s="463"/>
      <c r="P15" s="463"/>
      <c r="Q15" s="463"/>
      <c r="R15" s="463"/>
      <c r="U15" s="244"/>
      <c r="W15" s="244"/>
    </row>
    <row r="16" spans="1:40" ht="34.5" customHeight="1" outlineLevel="1">
      <c r="A16" s="245" t="s">
        <v>39</v>
      </c>
      <c r="B16" s="412"/>
      <c r="C16" s="413"/>
      <c r="D16" s="413"/>
      <c r="E16" s="413"/>
      <c r="F16" s="413"/>
      <c r="G16" s="414"/>
      <c r="H16" s="366"/>
      <c r="I16" s="366"/>
      <c r="J16" s="366"/>
      <c r="K16" s="353"/>
      <c r="L16" s="353"/>
      <c r="M16" s="353"/>
      <c r="N16" s="353"/>
      <c r="O16" s="353"/>
      <c r="P16" s="344" t="s">
        <v>75</v>
      </c>
      <c r="Q16" s="344"/>
      <c r="R16" s="344"/>
      <c r="S16" s="344"/>
      <c r="T16" s="222"/>
    </row>
    <row r="17" spans="1:38" ht="34.5" customHeight="1" outlineLevel="1">
      <c r="A17" s="236" t="s">
        <v>40</v>
      </c>
      <c r="B17" s="369"/>
      <c r="C17" s="370"/>
      <c r="D17" s="370"/>
      <c r="E17" s="370"/>
      <c r="F17" s="370"/>
      <c r="G17" s="371"/>
      <c r="H17" s="367" t="s">
        <v>41</v>
      </c>
      <c r="I17" s="350"/>
      <c r="J17" s="368"/>
      <c r="K17" s="421"/>
      <c r="L17" s="422"/>
      <c r="M17" s="422"/>
      <c r="N17" s="422"/>
      <c r="O17" s="373"/>
      <c r="P17" s="344"/>
      <c r="Q17" s="344"/>
      <c r="R17" s="344"/>
      <c r="S17" s="344"/>
      <c r="T17" s="246"/>
      <c r="AF17" s="226" t="s">
        <v>372</v>
      </c>
      <c r="AG17" s="226" t="s">
        <v>373</v>
      </c>
      <c r="AH17" s="226" t="s">
        <v>316</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1</v>
      </c>
      <c r="AG18" s="217" t="b">
        <v>0</v>
      </c>
      <c r="AH18" s="217">
        <f>COUNTIF(AF18:AG18,TRUE)</f>
        <v>1</v>
      </c>
      <c r="AI18" s="218" t="str">
        <f>_xlfn.IFS(AH18&gt;=2,"要確認",AH18=0,"未選択",AND(AH18=1,AF18=TRUE),"銀行",AND(AH18=1,AG18=TRUE),"信用金庫")</f>
        <v>銀行</v>
      </c>
    </row>
    <row r="19" spans="1:38" ht="50.25" customHeight="1" outlineLevel="1">
      <c r="A19" s="332" t="s">
        <v>8</v>
      </c>
      <c r="B19" s="457" t="s">
        <v>672</v>
      </c>
      <c r="C19" s="458"/>
      <c r="D19" s="458"/>
      <c r="E19" s="458"/>
      <c r="F19" s="458"/>
      <c r="G19" s="347" t="s">
        <v>63</v>
      </c>
      <c r="H19" s="348"/>
      <c r="I19" s="349" t="s">
        <v>90</v>
      </c>
      <c r="J19" s="350"/>
      <c r="K19" s="453" t="s">
        <v>671</v>
      </c>
      <c r="L19" s="453"/>
      <c r="M19" s="453"/>
      <c r="N19" s="453"/>
      <c r="O19" s="342" t="s">
        <v>642</v>
      </c>
      <c r="P19" s="411"/>
      <c r="Q19" s="411"/>
      <c r="R19" s="411"/>
      <c r="S19" s="411"/>
      <c r="T19" s="248"/>
      <c r="U19" s="4" t="s">
        <v>87</v>
      </c>
      <c r="V19" s="240"/>
      <c r="W19" s="240"/>
    </row>
    <row r="20" spans="1:38" ht="50.25" customHeight="1" outlineLevel="1">
      <c r="A20" s="346"/>
      <c r="B20" s="457" t="s">
        <v>673</v>
      </c>
      <c r="C20" s="458"/>
      <c r="D20" s="458"/>
      <c r="E20" s="458"/>
      <c r="F20" s="458"/>
      <c r="G20" s="347" t="s">
        <v>64</v>
      </c>
      <c r="H20" s="348"/>
      <c r="I20" s="360" t="s">
        <v>91</v>
      </c>
      <c r="J20" s="361"/>
      <c r="K20" s="453" t="s">
        <v>674</v>
      </c>
      <c r="L20" s="453"/>
      <c r="M20" s="453"/>
      <c r="N20" s="453"/>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 customHeight="1" outlineLevel="1" thickBot="1">
      <c r="A22" s="227" t="s">
        <v>650</v>
      </c>
      <c r="B22" s="453" t="s">
        <v>675</v>
      </c>
      <c r="C22" s="453"/>
      <c r="D22" s="453"/>
      <c r="E22" s="453"/>
      <c r="F22" s="453"/>
      <c r="G22" s="453"/>
      <c r="H22" s="453"/>
      <c r="I22" s="251"/>
      <c r="J22" s="252"/>
      <c r="K22" s="252"/>
      <c r="L22" s="252"/>
      <c r="M22" s="252"/>
      <c r="N22" s="252"/>
      <c r="O22" s="252"/>
      <c r="P22" s="252"/>
      <c r="Q22" s="252"/>
      <c r="R22" s="252"/>
      <c r="U22" s="240" t="s">
        <v>638</v>
      </c>
      <c r="V22" s="240"/>
      <c r="W22" s="253"/>
    </row>
    <row r="23" spans="1:38" ht="35.1" customHeight="1" outlineLevel="1" thickBot="1">
      <c r="A23" s="314" t="s">
        <v>12</v>
      </c>
      <c r="B23" s="454" t="s">
        <v>661</v>
      </c>
      <c r="C23" s="455"/>
      <c r="D23" s="455"/>
      <c r="E23" s="455"/>
      <c r="F23" s="455"/>
      <c r="G23" s="455"/>
      <c r="H23" s="455"/>
      <c r="I23" s="455"/>
      <c r="J23" s="455"/>
      <c r="K23" s="455"/>
      <c r="L23" s="455"/>
      <c r="M23" s="455"/>
      <c r="N23" s="455"/>
      <c r="O23" s="455"/>
      <c r="P23" s="455"/>
      <c r="Q23" s="455"/>
      <c r="R23" s="456"/>
      <c r="U23" s="255" t="s">
        <v>682</v>
      </c>
      <c r="V23" s="256" t="s">
        <v>683</v>
      </c>
      <c r="W23" s="240"/>
      <c r="AF23" s="226" t="s">
        <v>374</v>
      </c>
      <c r="AG23" s="226" t="s">
        <v>375</v>
      </c>
      <c r="AH23" s="226" t="s">
        <v>376</v>
      </c>
      <c r="AI23" s="226" t="s">
        <v>316</v>
      </c>
      <c r="AJ23" s="226" t="s">
        <v>350</v>
      </c>
    </row>
    <row r="24" spans="1:38" ht="35.1" customHeight="1" outlineLevel="1">
      <c r="A24" s="236" t="s">
        <v>13</v>
      </c>
      <c r="B24" s="457" t="s">
        <v>662</v>
      </c>
      <c r="C24" s="458"/>
      <c r="D24" s="458"/>
      <c r="E24" s="458"/>
      <c r="F24" s="458"/>
      <c r="G24" s="458"/>
      <c r="H24" s="458"/>
      <c r="I24" s="458"/>
      <c r="J24" s="458"/>
      <c r="K24" s="458"/>
      <c r="L24" s="458"/>
      <c r="M24" s="458"/>
      <c r="N24" s="458"/>
      <c r="O24" s="458"/>
      <c r="P24" s="458"/>
      <c r="Q24" s="458"/>
      <c r="R24" s="459"/>
      <c r="V24" s="320"/>
      <c r="W24" s="320"/>
      <c r="X24" s="320"/>
      <c r="Y24" s="320"/>
      <c r="Z24" s="320"/>
      <c r="AA24" s="320"/>
      <c r="AB24" s="320"/>
      <c r="AC24" s="320"/>
      <c r="AD24" s="320"/>
      <c r="AE24" s="320"/>
      <c r="AF24" s="217" t="b">
        <v>0</v>
      </c>
      <c r="AG24" s="217" t="b">
        <v>1</v>
      </c>
      <c r="AH24" s="217" t="b">
        <v>0</v>
      </c>
      <c r="AI24" s="217">
        <f>COUNTIF(AF24:AH24,TRUE)</f>
        <v>1</v>
      </c>
      <c r="AJ24" s="218" t="str">
        <f>_xlfn.IFS(AI24&gt;=2,"要確認",AI24=0,"未選択",AND(AI24=1,AF24=TRUE),"本店",AND(AI24=1,AG24=TRUE),"支店",AND(AI24=1,AH24=TRUE),"出張所")</f>
        <v>支店</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387" t="s">
        <v>89</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17"/>
      <c r="Q29" s="418"/>
      <c r="R29" s="419"/>
      <c r="AF29" s="226" t="s">
        <v>73</v>
      </c>
      <c r="AG29" s="226" t="s">
        <v>74</v>
      </c>
      <c r="AH29" s="226" t="s">
        <v>316</v>
      </c>
      <c r="AI29" s="226" t="s">
        <v>350</v>
      </c>
    </row>
    <row r="30" spans="1:38" ht="32.25" customHeight="1" outlineLevel="1">
      <c r="A30" s="399"/>
      <c r="B30" s="349" t="s">
        <v>659</v>
      </c>
      <c r="C30" s="403"/>
      <c r="D30" s="403"/>
      <c r="E30" s="404"/>
      <c r="F30" s="388"/>
      <c r="G30" s="390"/>
      <c r="H30" s="226" t="s">
        <v>43</v>
      </c>
      <c r="I30" s="388"/>
      <c r="J30" s="390"/>
      <c r="K30" s="226" t="s">
        <v>44</v>
      </c>
      <c r="L30" s="388"/>
      <c r="M30" s="416"/>
      <c r="N30" s="268" t="s">
        <v>45</v>
      </c>
      <c r="O30" s="315"/>
      <c r="P30" s="315"/>
      <c r="Q30" s="315"/>
      <c r="R30" s="315"/>
      <c r="AF30" s="217" t="b">
        <v>0</v>
      </c>
      <c r="AG30" s="217" t="b">
        <v>0</v>
      </c>
      <c r="AH30" s="217">
        <f>COUNTIF(AF30:AG30,TRUE)</f>
        <v>0</v>
      </c>
      <c r="AI30" s="218" t="str">
        <f>_xlfn.IFS(AH30&gt;=2,"要確認",AH30=0,"未選択",AND(AH30=1,AF30=TRUE),"登録あり",AND(AH30=1,AG30=TRUE),"登録なし")</f>
        <v>未選択</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54</v>
      </c>
      <c r="AG32" s="226" t="s">
        <v>55</v>
      </c>
      <c r="AH32" s="226" t="s">
        <v>23</v>
      </c>
      <c r="AI32" s="226" t="s">
        <v>316</v>
      </c>
      <c r="AJ32" s="226" t="s">
        <v>350</v>
      </c>
    </row>
    <row r="33" spans="1:36" ht="34.5" customHeight="1" outlineLevel="1">
      <c r="A33" s="399"/>
      <c r="B33" s="401" t="s">
        <v>47</v>
      </c>
      <c r="C33" s="402"/>
      <c r="D33" s="402"/>
      <c r="E33" s="402"/>
      <c r="F33" s="381"/>
      <c r="G33" s="382"/>
      <c r="H33" s="382"/>
      <c r="I33" s="382"/>
      <c r="J33" s="382"/>
      <c r="K33" s="382"/>
      <c r="L33" s="382"/>
      <c r="M33" s="382"/>
      <c r="N33" s="382"/>
      <c r="O33" s="383"/>
      <c r="P33" s="386" t="s">
        <v>83</v>
      </c>
      <c r="Q33" s="387"/>
      <c r="R33" s="387"/>
      <c r="S33" s="387"/>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316</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318"/>
      <c r="K41" s="380" t="s">
        <v>70</v>
      </c>
      <c r="L41" s="365"/>
      <c r="M41" s="365"/>
      <c r="N41" s="365"/>
      <c r="O41" s="365"/>
      <c r="P41" s="365"/>
      <c r="Q41" s="365"/>
      <c r="R41" s="365"/>
      <c r="S41" s="365"/>
      <c r="AF41" s="226" t="s">
        <v>369</v>
      </c>
      <c r="AG41" s="226" t="s">
        <v>370</v>
      </c>
      <c r="AH41" s="226" t="s">
        <v>371</v>
      </c>
      <c r="AI41" s="226" t="s">
        <v>316</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19"/>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86</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electLockedCells="1"/>
  <mergeCells count="88">
    <mergeCell ref="D1:M2"/>
    <mergeCell ref="M3:O3"/>
    <mergeCell ref="P3:R3"/>
    <mergeCell ref="B4:R4"/>
    <mergeCell ref="A6:A7"/>
    <mergeCell ref="L7:S7"/>
    <mergeCell ref="B8:R8"/>
    <mergeCell ref="B9:R9"/>
    <mergeCell ref="B10:C10"/>
    <mergeCell ref="E10:F10"/>
    <mergeCell ref="H10:I10"/>
    <mergeCell ref="K10:O10"/>
    <mergeCell ref="P10:S10"/>
    <mergeCell ref="B11:O11"/>
    <mergeCell ref="P11:S11"/>
    <mergeCell ref="A12:A15"/>
    <mergeCell ref="B12:I12"/>
    <mergeCell ref="J12:O12"/>
    <mergeCell ref="P12:S13"/>
    <mergeCell ref="B15:F15"/>
    <mergeCell ref="G15:L15"/>
    <mergeCell ref="M15:R15"/>
    <mergeCell ref="Y12:AH12"/>
    <mergeCell ref="B13:D13"/>
    <mergeCell ref="F13:I13"/>
    <mergeCell ref="J13:O13"/>
    <mergeCell ref="B14:F14"/>
    <mergeCell ref="G14:L14"/>
    <mergeCell ref="M14:R14"/>
    <mergeCell ref="B16:G16"/>
    <mergeCell ref="H16:J16"/>
    <mergeCell ref="K16:O16"/>
    <mergeCell ref="P16:S17"/>
    <mergeCell ref="B17:G17"/>
    <mergeCell ref="H17:J17"/>
    <mergeCell ref="K17:O17"/>
    <mergeCell ref="B18:S18"/>
    <mergeCell ref="A19:A20"/>
    <mergeCell ref="B19:F19"/>
    <mergeCell ref="G19:H19"/>
    <mergeCell ref="I19:J19"/>
    <mergeCell ref="K19:N19"/>
    <mergeCell ref="O19:S20"/>
    <mergeCell ref="B20:F20"/>
    <mergeCell ref="G20:H20"/>
    <mergeCell ref="I20:J20"/>
    <mergeCell ref="K20:N20"/>
    <mergeCell ref="B22:H22"/>
    <mergeCell ref="B23:R23"/>
    <mergeCell ref="B24:R24"/>
    <mergeCell ref="U25:AB25"/>
    <mergeCell ref="B28:S28"/>
    <mergeCell ref="C27:D27"/>
    <mergeCell ref="F27:G27"/>
    <mergeCell ref="I27:J27"/>
    <mergeCell ref="L27:M27"/>
    <mergeCell ref="O27:P27"/>
    <mergeCell ref="A29:A31"/>
    <mergeCell ref="B29:E29"/>
    <mergeCell ref="L29:O29"/>
    <mergeCell ref="P29:R29"/>
    <mergeCell ref="B30:E30"/>
    <mergeCell ref="F30:G30"/>
    <mergeCell ref="I30:J30"/>
    <mergeCell ref="L30:M30"/>
    <mergeCell ref="B31:E31"/>
    <mergeCell ref="A32:A35"/>
    <mergeCell ref="B32:E32"/>
    <mergeCell ref="J32:S32"/>
    <mergeCell ref="B33:E33"/>
    <mergeCell ref="F33:O33"/>
    <mergeCell ref="P33:S35"/>
    <mergeCell ref="B34:E34"/>
    <mergeCell ref="F34:O34"/>
    <mergeCell ref="B35:E35"/>
    <mergeCell ref="F35:O35"/>
    <mergeCell ref="A47:P47"/>
    <mergeCell ref="B36:H36"/>
    <mergeCell ref="A38:C38"/>
    <mergeCell ref="B39:G39"/>
    <mergeCell ref="H39:R40"/>
    <mergeCell ref="B40:G40"/>
    <mergeCell ref="K41:S41"/>
    <mergeCell ref="B42:K42"/>
    <mergeCell ref="L42:S42"/>
    <mergeCell ref="B43:O43"/>
    <mergeCell ref="P43:R44"/>
    <mergeCell ref="B44:O44"/>
  </mergeCells>
  <phoneticPr fontId="2"/>
  <conditionalFormatting sqref="A27:T36">
    <cfRule type="expression" dxfId="21" priority="6">
      <formula>$AN$10&lt;&gt;"企業、団体等（個人事業主含む）"</formula>
    </cfRule>
  </conditionalFormatting>
  <conditionalFormatting sqref="U23">
    <cfRule type="containsText" dxfId="20" priority="7" operator="containsText" text="要確認">
      <formula>NOT(ISERROR(SEARCH("要確認",U23)))</formula>
    </cfRule>
  </conditionalFormatting>
  <conditionalFormatting sqref="B16:G16">
    <cfRule type="expression" dxfId="19" priority="5">
      <formula>OR($AN$10=$AH$9,$AN$10=$AI$9,$AN$10=$AJ$9,$AN$10=$AL$9)</formula>
    </cfRule>
  </conditionalFormatting>
  <conditionalFormatting sqref="B17:G17">
    <cfRule type="expression" dxfId="18" priority="4">
      <formula>$AN$10&lt;&gt;"東京科学大学の学生"</formula>
    </cfRule>
  </conditionalFormatting>
  <conditionalFormatting sqref="B10:J10">
    <cfRule type="expression" dxfId="17" priority="3">
      <formula>OR($AN$10=$AK$9,$AN$10=$AL$9)</formula>
    </cfRule>
  </conditionalFormatting>
  <conditionalFormatting sqref="B11:O11">
    <cfRule type="expression" dxfId="16" priority="2">
      <formula>$AN$10=$AL$9</formula>
    </cfRule>
  </conditionalFormatting>
  <conditionalFormatting sqref="K17:O17">
    <cfRule type="expression" dxfId="15" priority="1">
      <formula>OR($AN$10=$AL$9,$AN$10=$AK$9)</formula>
    </cfRule>
  </conditionalFormatting>
  <dataValidations count="4">
    <dataValidation imeMode="fullKatakana" allowBlank="1" showInputMessage="1" showErrorMessage="1" promptTitle="ーーーーーーーーーーーーーーーーーーーーーーー" prompt="カナには法人格（カブシキガイシャ等）は記載不要です。" sqref="B9:R9" xr:uid="{97ED090C-094C-4EF2-A7E5-94747D8A339C}"/>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34DDE552-6940-4812-995E-9A3EC044C8F8}"/>
    <dataValidation imeMode="fullKatakana" allowBlank="1" showInputMessage="1" showErrorMessage="1" sqref="B44 B25:R25 B8:R8 B23:R23" xr:uid="{59DD8907-49B2-4DCA-A527-E4DAEB1D0CC1}"/>
    <dataValidation imeMode="disabled" allowBlank="1" showInputMessage="1" showErrorMessage="1" sqref="H10:I10 E10:F10 B10:C10 B13 F29 B36 K19 F13 B22:H22 H33:O35 F30:G30 L30:M30 I30:J30 B18:G18 B16:B17 B42 B32:G35" xr:uid="{BB3DDC36-E63E-4C0A-A5EB-78DF1962227C}"/>
  </dataValidations>
  <hyperlinks>
    <hyperlink ref="U19" r:id="rId1" display="金融機関コード検索／Bank code serch" xr:uid="{F238BFF8-CBA5-47C0-860D-71D042E05DD3}"/>
    <hyperlink ref="A47" r:id="rId2" xr:uid="{63145775-D9E9-4663-837D-ED0254D1A616}"/>
  </hyperlinks>
  <printOptions horizontalCentered="1"/>
  <pageMargins left="0.31496062992125984" right="0.27559055118110237" top="0.39370078740157483" bottom="0.23622047244094491" header="0.19685039370078741" footer="0.15748031496062992"/>
  <pageSetup paperSize="9" scale="51"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7171" r:id="rId8" name="Check Box 3">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7172" r:id="rId9" name="Check Box 4">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7173" r:id="rId10" name="Check Box 5">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7174" r:id="rId11" name="Check Box 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7175" r:id="rId12" name="Check Box 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7176" r:id="rId13" name="Check Box 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7177" r:id="rId14" name="Check Box 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7178" r:id="rId15" name="Check Box 10">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7179" r:id="rId16" name="Check Box 11">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7180" r:id="rId17" name="Check Box 12">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7181" r:id="rId18" name="Check Box 13">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7182" r:id="rId19" name="Check Box 14">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7183" r:id="rId20" name="Check Box 1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7184" r:id="rId21" name="Check Box 16">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7185" r:id="rId22" name="Check Box 17">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7186" r:id="rId23" name="Check Box 18">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7187" r:id="rId24" name="Check Box 19">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7188" r:id="rId25" name="Check Box 20">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7189" r:id="rId26" name="Check Box 21">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7191" r:id="rId27" name="Check Box 2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7192" r:id="rId28" name="Check Box 24">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mc:AlternateContent xmlns:mc="http://schemas.openxmlformats.org/markup-compatibility/2006">
          <mc:Choice Requires="x14">
            <control shapeId="7197" r:id="rId29" name="Check Box 2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7198" r:id="rId30"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7199" r:id="rId31" name="Check Box 3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7200" r:id="rId32" name="Check Box 3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mc:AlternateContent xmlns:mc="http://schemas.openxmlformats.org/markup-compatibility/2006">
          <mc:Choice Requires="x14">
            <control shapeId="7190" r:id="rId33" name="Check Box 22">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7193" r:id="rId34" name="Check Box 25">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7194" r:id="rId35" name="Check Box 26">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7195" r:id="rId36" name="Check Box 27">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7196" r:id="rId37" name="Check Box 28">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CE4A-0A49-4EF7-963E-0EF437D028EA}">
  <sheetPr>
    <tabColor theme="6" tint="0.39997558519241921"/>
    <pageSetUpPr fitToPage="1"/>
  </sheetPr>
  <dimension ref="A1:AN53"/>
  <sheetViews>
    <sheetView view="pageBreakPreview" zoomScale="70" zoomScaleNormal="70" zoomScaleSheetLayoutView="70" workbookViewId="0">
      <selection activeCell="V11" sqref="V11"/>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658</v>
      </c>
    </row>
    <row r="2" spans="1:40" ht="20.100000000000001" customHeight="1">
      <c r="D2" s="334"/>
      <c r="E2" s="334"/>
      <c r="F2" s="334"/>
      <c r="G2" s="334"/>
      <c r="H2" s="334"/>
      <c r="I2" s="334"/>
      <c r="J2" s="334"/>
      <c r="K2" s="334"/>
      <c r="L2" s="334"/>
      <c r="M2" s="334"/>
      <c r="AF2" s="317" t="s">
        <v>362</v>
      </c>
    </row>
    <row r="3" spans="1:40" ht="30" customHeight="1">
      <c r="B3" s="222"/>
      <c r="D3" s="220" t="s">
        <v>0</v>
      </c>
      <c r="L3" s="223"/>
      <c r="M3" s="339" t="s">
        <v>1</v>
      </c>
      <c r="N3" s="339"/>
      <c r="O3" s="339"/>
      <c r="P3" s="340">
        <v>45748</v>
      </c>
      <c r="Q3" s="340"/>
      <c r="R3" s="340"/>
      <c r="S3" s="224"/>
      <c r="V3" s="225"/>
      <c r="AF3" s="226" t="s">
        <v>26</v>
      </c>
      <c r="AG3" s="226" t="s">
        <v>27</v>
      </c>
      <c r="AH3" s="226" t="s">
        <v>316</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1</v>
      </c>
      <c r="AG4" s="217" t="b">
        <v>0</v>
      </c>
      <c r="AH4" s="217">
        <f>COUNTIF(AF4:AG4,TRUE)</f>
        <v>1</v>
      </c>
      <c r="AI4" s="217" t="str">
        <f>_xlfn.IFS(AH4&gt;=2,"要確認",AH4=0,"未選択",AND(AF4=TRUE,AG4=FALSE),"新規",AND(AF4=FALSE,AG4=TRUE),"変更")</f>
        <v>新規</v>
      </c>
    </row>
    <row r="5" spans="1:40" ht="35.1"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232" t="s">
        <v>33</v>
      </c>
      <c r="D6" s="232"/>
      <c r="E6" s="232"/>
      <c r="F6" s="232" t="s">
        <v>34</v>
      </c>
      <c r="G6" s="232"/>
      <c r="H6" s="232"/>
      <c r="I6" s="232"/>
      <c r="J6" s="232" t="s">
        <v>35</v>
      </c>
      <c r="K6" s="232"/>
      <c r="L6" s="229"/>
      <c r="M6" s="229"/>
      <c r="N6" s="229"/>
      <c r="O6" s="230" t="s">
        <v>36</v>
      </c>
      <c r="P6" s="229"/>
      <c r="Q6" s="229"/>
      <c r="R6" s="230" t="s">
        <v>65</v>
      </c>
      <c r="AF6" s="233" t="s">
        <v>381</v>
      </c>
      <c r="AG6" s="233" t="s">
        <v>382</v>
      </c>
      <c r="AH6" s="233" t="s">
        <v>316</v>
      </c>
      <c r="AI6" s="233" t="s">
        <v>350</v>
      </c>
    </row>
    <row r="7" spans="1:40" ht="34.5" customHeight="1" outlineLevel="1">
      <c r="A7" s="333"/>
      <c r="B7" s="234"/>
      <c r="C7" s="220" t="s">
        <v>104</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454" t="s">
        <v>661</v>
      </c>
      <c r="C8" s="455"/>
      <c r="D8" s="455"/>
      <c r="E8" s="455"/>
      <c r="F8" s="455"/>
      <c r="G8" s="455"/>
      <c r="H8" s="455"/>
      <c r="I8" s="455"/>
      <c r="J8" s="455"/>
      <c r="K8" s="455"/>
      <c r="L8" s="455"/>
      <c r="M8" s="455"/>
      <c r="N8" s="455"/>
      <c r="O8" s="455"/>
      <c r="P8" s="455"/>
      <c r="Q8" s="455"/>
      <c r="R8" s="456"/>
    </row>
    <row r="9" spans="1:40" ht="35.1" customHeight="1" outlineLevel="1">
      <c r="A9" s="236" t="s">
        <v>78</v>
      </c>
      <c r="B9" s="454" t="s">
        <v>662</v>
      </c>
      <c r="C9" s="455"/>
      <c r="D9" s="455"/>
      <c r="E9" s="455"/>
      <c r="F9" s="455"/>
      <c r="G9" s="455"/>
      <c r="H9" s="455"/>
      <c r="I9" s="455"/>
      <c r="J9" s="455"/>
      <c r="K9" s="455"/>
      <c r="L9" s="455"/>
      <c r="M9" s="455"/>
      <c r="N9" s="455"/>
      <c r="O9" s="455"/>
      <c r="P9" s="455"/>
      <c r="Q9" s="455"/>
      <c r="R9" s="456"/>
      <c r="AF9" s="226" t="s">
        <v>33</v>
      </c>
      <c r="AG9" s="226" t="s">
        <v>34</v>
      </c>
      <c r="AH9" s="226" t="s">
        <v>543</v>
      </c>
      <c r="AI9" s="226" t="s">
        <v>354</v>
      </c>
      <c r="AJ9" s="226" t="s">
        <v>36</v>
      </c>
      <c r="AK9" s="226" t="s">
        <v>65</v>
      </c>
      <c r="AL9" s="237" t="s">
        <v>534</v>
      </c>
      <c r="AM9" s="226" t="s">
        <v>316</v>
      </c>
      <c r="AN9" s="226" t="s">
        <v>350</v>
      </c>
    </row>
    <row r="10" spans="1:40" ht="35.1" customHeight="1" outlineLevel="1">
      <c r="A10" s="236" t="s">
        <v>4</v>
      </c>
      <c r="B10" s="469"/>
      <c r="C10" s="470"/>
      <c r="D10" s="226" t="s">
        <v>43</v>
      </c>
      <c r="E10" s="469"/>
      <c r="F10" s="470"/>
      <c r="G10" s="226" t="s">
        <v>44</v>
      </c>
      <c r="H10" s="469"/>
      <c r="I10" s="470"/>
      <c r="J10" s="226" t="s">
        <v>45</v>
      </c>
      <c r="K10" s="345" t="str">
        <f>IF(B10="","",DATE(B10,E10,H10))</f>
        <v/>
      </c>
      <c r="L10" s="345"/>
      <c r="M10" s="345"/>
      <c r="N10" s="345"/>
      <c r="O10" s="345"/>
      <c r="P10" s="341"/>
      <c r="Q10" s="342"/>
      <c r="R10" s="342"/>
      <c r="S10" s="342"/>
      <c r="T10" s="315"/>
      <c r="U10" s="315"/>
      <c r="AF10" s="217" t="b">
        <v>0</v>
      </c>
      <c r="AG10" s="217" t="b">
        <v>0</v>
      </c>
      <c r="AH10" s="217" t="b">
        <v>0</v>
      </c>
      <c r="AI10" s="217" t="b">
        <v>0</v>
      </c>
      <c r="AJ10" s="217" t="b">
        <v>0</v>
      </c>
      <c r="AK10" s="217" t="b">
        <v>1</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受領代理人</v>
      </c>
    </row>
    <row r="11" spans="1:40" ht="35.1" customHeight="1" outlineLevel="1">
      <c r="A11" s="236" t="s">
        <v>5</v>
      </c>
      <c r="B11" s="454" t="s">
        <v>684</v>
      </c>
      <c r="C11" s="455"/>
      <c r="D11" s="455"/>
      <c r="E11" s="455"/>
      <c r="F11" s="455"/>
      <c r="G11" s="455"/>
      <c r="H11" s="455"/>
      <c r="I11" s="455"/>
      <c r="J11" s="455"/>
      <c r="K11" s="466"/>
      <c r="L11" s="466"/>
      <c r="M11" s="466"/>
      <c r="N11" s="466"/>
      <c r="O11" s="467"/>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152-8550</v>
      </c>
      <c r="Y12" s="365"/>
      <c r="Z12" s="365"/>
      <c r="AA12" s="365"/>
      <c r="AB12" s="365"/>
      <c r="AC12" s="365"/>
      <c r="AD12" s="365"/>
      <c r="AE12" s="365"/>
      <c r="AF12" s="365"/>
      <c r="AG12" s="365"/>
      <c r="AH12" s="365"/>
    </row>
    <row r="13" spans="1:40" ht="36" customHeight="1" outlineLevel="1" thickBot="1">
      <c r="A13" s="407"/>
      <c r="B13" s="463" t="s">
        <v>666</v>
      </c>
      <c r="C13" s="463"/>
      <c r="D13" s="463"/>
      <c r="E13" s="309" t="s">
        <v>79</v>
      </c>
      <c r="F13" s="463" t="s">
        <v>667</v>
      </c>
      <c r="G13" s="463"/>
      <c r="H13" s="463"/>
      <c r="I13" s="463"/>
      <c r="J13" s="464" t="s">
        <v>236</v>
      </c>
      <c r="K13" s="465"/>
      <c r="L13" s="465"/>
      <c r="M13" s="465"/>
      <c r="N13" s="465"/>
      <c r="O13" s="465"/>
      <c r="P13" s="341"/>
      <c r="Q13" s="342"/>
      <c r="R13" s="342"/>
      <c r="S13" s="342"/>
      <c r="U13" s="240" t="s">
        <v>94</v>
      </c>
      <c r="Y13" s="315"/>
      <c r="Z13" s="315"/>
      <c r="AA13" s="315"/>
      <c r="AB13" s="315"/>
      <c r="AC13" s="315"/>
      <c r="AD13" s="315"/>
      <c r="AE13" s="315"/>
      <c r="AF13" s="315"/>
      <c r="AG13" s="315"/>
      <c r="AH13" s="315"/>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468" t="s">
        <v>668</v>
      </c>
      <c r="C15" s="468"/>
      <c r="D15" s="468"/>
      <c r="E15" s="468"/>
      <c r="F15" s="468"/>
      <c r="G15" s="463" t="s">
        <v>669</v>
      </c>
      <c r="H15" s="463"/>
      <c r="I15" s="463"/>
      <c r="J15" s="463"/>
      <c r="K15" s="463"/>
      <c r="L15" s="463"/>
      <c r="M15" s="463" t="s">
        <v>670</v>
      </c>
      <c r="N15" s="463"/>
      <c r="O15" s="463"/>
      <c r="P15" s="463"/>
      <c r="Q15" s="463"/>
      <c r="R15" s="463"/>
      <c r="U15" s="244"/>
      <c r="W15" s="244"/>
    </row>
    <row r="16" spans="1:40" ht="34.5" customHeight="1" outlineLevel="1">
      <c r="A16" s="245" t="s">
        <v>39</v>
      </c>
      <c r="B16" s="460" t="s">
        <v>685</v>
      </c>
      <c r="C16" s="461"/>
      <c r="D16" s="461"/>
      <c r="E16" s="461"/>
      <c r="F16" s="461"/>
      <c r="G16" s="462"/>
      <c r="H16" s="366"/>
      <c r="I16" s="366"/>
      <c r="J16" s="366"/>
      <c r="K16" s="353"/>
      <c r="L16" s="353"/>
      <c r="M16" s="353"/>
      <c r="N16" s="353"/>
      <c r="O16" s="353"/>
      <c r="P16" s="344" t="s">
        <v>75</v>
      </c>
      <c r="Q16" s="344"/>
      <c r="R16" s="344"/>
      <c r="S16" s="344"/>
      <c r="T16" s="222"/>
    </row>
    <row r="17" spans="1:38" ht="34.5" customHeight="1" outlineLevel="1">
      <c r="A17" s="236" t="s">
        <v>40</v>
      </c>
      <c r="B17" s="369"/>
      <c r="C17" s="370"/>
      <c r="D17" s="370"/>
      <c r="E17" s="370"/>
      <c r="F17" s="370"/>
      <c r="G17" s="371"/>
      <c r="H17" s="367" t="s">
        <v>41</v>
      </c>
      <c r="I17" s="350"/>
      <c r="J17" s="368"/>
      <c r="K17" s="421"/>
      <c r="L17" s="422"/>
      <c r="M17" s="422"/>
      <c r="N17" s="422"/>
      <c r="O17" s="373"/>
      <c r="P17" s="344"/>
      <c r="Q17" s="344"/>
      <c r="R17" s="344"/>
      <c r="S17" s="344"/>
      <c r="T17" s="246"/>
      <c r="AF17" s="226" t="s">
        <v>372</v>
      </c>
      <c r="AG17" s="226" t="s">
        <v>373</v>
      </c>
      <c r="AH17" s="226" t="s">
        <v>316</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1</v>
      </c>
      <c r="AG18" s="217" t="b">
        <v>0</v>
      </c>
      <c r="AH18" s="217">
        <f>COUNTIF(AF18:AG18,TRUE)</f>
        <v>1</v>
      </c>
      <c r="AI18" s="218" t="str">
        <f>_xlfn.IFS(AH18&gt;=2,"要確認",AH18=0,"未選択",AND(AH18=1,AF18=TRUE),"銀行",AND(AH18=1,AG18=TRUE),"信用金庫")</f>
        <v>銀行</v>
      </c>
    </row>
    <row r="19" spans="1:38" ht="50.25" customHeight="1" outlineLevel="1">
      <c r="A19" s="332" t="s">
        <v>8</v>
      </c>
      <c r="B19" s="457" t="s">
        <v>672</v>
      </c>
      <c r="C19" s="458"/>
      <c r="D19" s="458"/>
      <c r="E19" s="458"/>
      <c r="F19" s="458"/>
      <c r="G19" s="347" t="s">
        <v>63</v>
      </c>
      <c r="H19" s="348"/>
      <c r="I19" s="349" t="s">
        <v>90</v>
      </c>
      <c r="J19" s="350"/>
      <c r="K19" s="453" t="s">
        <v>671</v>
      </c>
      <c r="L19" s="453"/>
      <c r="M19" s="453"/>
      <c r="N19" s="453"/>
      <c r="O19" s="342" t="s">
        <v>642</v>
      </c>
      <c r="P19" s="411"/>
      <c r="Q19" s="411"/>
      <c r="R19" s="411"/>
      <c r="S19" s="411"/>
      <c r="T19" s="248"/>
      <c r="U19" s="4" t="s">
        <v>87</v>
      </c>
      <c r="V19" s="240"/>
      <c r="W19" s="240"/>
    </row>
    <row r="20" spans="1:38" ht="50.25" customHeight="1" outlineLevel="1">
      <c r="A20" s="346"/>
      <c r="B20" s="457" t="s">
        <v>673</v>
      </c>
      <c r="C20" s="458"/>
      <c r="D20" s="458"/>
      <c r="E20" s="458"/>
      <c r="F20" s="458"/>
      <c r="G20" s="347" t="s">
        <v>64</v>
      </c>
      <c r="H20" s="348"/>
      <c r="I20" s="360" t="s">
        <v>91</v>
      </c>
      <c r="J20" s="361"/>
      <c r="K20" s="453" t="s">
        <v>674</v>
      </c>
      <c r="L20" s="453"/>
      <c r="M20" s="453"/>
      <c r="N20" s="453"/>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 customHeight="1" outlineLevel="1" thickBot="1">
      <c r="A22" s="227" t="s">
        <v>650</v>
      </c>
      <c r="B22" s="453" t="s">
        <v>675</v>
      </c>
      <c r="C22" s="453"/>
      <c r="D22" s="453"/>
      <c r="E22" s="453"/>
      <c r="F22" s="453"/>
      <c r="G22" s="453"/>
      <c r="H22" s="453"/>
      <c r="I22" s="251"/>
      <c r="J22" s="252"/>
      <c r="K22" s="252"/>
      <c r="L22" s="252"/>
      <c r="M22" s="252"/>
      <c r="N22" s="252"/>
      <c r="O22" s="252"/>
      <c r="P22" s="252"/>
      <c r="Q22" s="252"/>
      <c r="R22" s="252"/>
      <c r="U22" s="240" t="s">
        <v>638</v>
      </c>
      <c r="V22" s="240"/>
      <c r="W22" s="253"/>
    </row>
    <row r="23" spans="1:38" ht="35.1" customHeight="1" outlineLevel="1" thickBot="1">
      <c r="A23" s="314" t="s">
        <v>12</v>
      </c>
      <c r="B23" s="454" t="s">
        <v>661</v>
      </c>
      <c r="C23" s="455"/>
      <c r="D23" s="455"/>
      <c r="E23" s="455"/>
      <c r="F23" s="455"/>
      <c r="G23" s="455"/>
      <c r="H23" s="455"/>
      <c r="I23" s="455"/>
      <c r="J23" s="455"/>
      <c r="K23" s="455"/>
      <c r="L23" s="455"/>
      <c r="M23" s="455"/>
      <c r="N23" s="455"/>
      <c r="O23" s="455"/>
      <c r="P23" s="455"/>
      <c r="Q23" s="455"/>
      <c r="R23" s="456"/>
      <c r="U23" s="255" t="s">
        <v>682</v>
      </c>
      <c r="V23" s="256" t="s">
        <v>683</v>
      </c>
      <c r="W23" s="240"/>
      <c r="AF23" s="226" t="s">
        <v>374</v>
      </c>
      <c r="AG23" s="226" t="s">
        <v>375</v>
      </c>
      <c r="AH23" s="226" t="s">
        <v>376</v>
      </c>
      <c r="AI23" s="226" t="s">
        <v>316</v>
      </c>
      <c r="AJ23" s="226" t="s">
        <v>350</v>
      </c>
    </row>
    <row r="24" spans="1:38" ht="35.1" customHeight="1" outlineLevel="1">
      <c r="A24" s="236" t="s">
        <v>13</v>
      </c>
      <c r="B24" s="457" t="s">
        <v>662</v>
      </c>
      <c r="C24" s="458"/>
      <c r="D24" s="458"/>
      <c r="E24" s="458"/>
      <c r="F24" s="458"/>
      <c r="G24" s="458"/>
      <c r="H24" s="458"/>
      <c r="I24" s="458"/>
      <c r="J24" s="458"/>
      <c r="K24" s="458"/>
      <c r="L24" s="458"/>
      <c r="M24" s="458"/>
      <c r="N24" s="458"/>
      <c r="O24" s="458"/>
      <c r="P24" s="458"/>
      <c r="Q24" s="458"/>
      <c r="R24" s="459"/>
      <c r="V24" s="320"/>
      <c r="W24" s="320"/>
      <c r="X24" s="320"/>
      <c r="Y24" s="320"/>
      <c r="Z24" s="320"/>
      <c r="AA24" s="320"/>
      <c r="AB24" s="320"/>
      <c r="AC24" s="320"/>
      <c r="AD24" s="320"/>
      <c r="AE24" s="320"/>
      <c r="AF24" s="217" t="b">
        <v>0</v>
      </c>
      <c r="AG24" s="217" t="b">
        <v>1</v>
      </c>
      <c r="AH24" s="217" t="b">
        <v>0</v>
      </c>
      <c r="AI24" s="217">
        <f>COUNTIF(AF24:AH24,TRUE)</f>
        <v>1</v>
      </c>
      <c r="AJ24" s="218" t="str">
        <f>_xlfn.IFS(AI24&gt;=2,"要確認",AI24=0,"未選択",AND(AI24=1,AF24=TRUE),"本店",AND(AI24=1,AG24=TRUE),"支店",AND(AI24=1,AH24=TRUE),"出張所")</f>
        <v>支店</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387" t="s">
        <v>89</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17"/>
      <c r="Q29" s="418"/>
      <c r="R29" s="419"/>
      <c r="AF29" s="226" t="s">
        <v>73</v>
      </c>
      <c r="AG29" s="226" t="s">
        <v>74</v>
      </c>
      <c r="AH29" s="226" t="s">
        <v>316</v>
      </c>
      <c r="AI29" s="226" t="s">
        <v>350</v>
      </c>
    </row>
    <row r="30" spans="1:38" ht="32.25" customHeight="1" outlineLevel="1">
      <c r="A30" s="399"/>
      <c r="B30" s="349" t="s">
        <v>659</v>
      </c>
      <c r="C30" s="403"/>
      <c r="D30" s="403"/>
      <c r="E30" s="404"/>
      <c r="F30" s="388"/>
      <c r="G30" s="390"/>
      <c r="H30" s="226" t="s">
        <v>43</v>
      </c>
      <c r="I30" s="388"/>
      <c r="J30" s="390"/>
      <c r="K30" s="226" t="s">
        <v>44</v>
      </c>
      <c r="L30" s="388"/>
      <c r="M30" s="416"/>
      <c r="N30" s="268" t="s">
        <v>45</v>
      </c>
      <c r="O30" s="315"/>
      <c r="P30" s="315"/>
      <c r="Q30" s="315"/>
      <c r="R30" s="315"/>
      <c r="AF30" s="217" t="b">
        <v>0</v>
      </c>
      <c r="AG30" s="217" t="b">
        <v>0</v>
      </c>
      <c r="AH30" s="217">
        <f>COUNTIF(AF30:AG30,TRUE)</f>
        <v>0</v>
      </c>
      <c r="AI30" s="218" t="str">
        <f>_xlfn.IFS(AH30&gt;=2,"要確認",AH30=0,"未選択",AND(AH30=1,AF30=TRUE),"登録あり",AND(AH30=1,AG30=TRUE),"登録なし")</f>
        <v>未選択</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54</v>
      </c>
      <c r="AG32" s="226" t="s">
        <v>55</v>
      </c>
      <c r="AH32" s="226" t="s">
        <v>23</v>
      </c>
      <c r="AI32" s="226" t="s">
        <v>316</v>
      </c>
      <c r="AJ32" s="226" t="s">
        <v>350</v>
      </c>
    </row>
    <row r="33" spans="1:36" ht="34.5" customHeight="1" outlineLevel="1">
      <c r="A33" s="399"/>
      <c r="B33" s="401" t="s">
        <v>47</v>
      </c>
      <c r="C33" s="402"/>
      <c r="D33" s="402"/>
      <c r="E33" s="402"/>
      <c r="F33" s="381"/>
      <c r="G33" s="382"/>
      <c r="H33" s="382"/>
      <c r="I33" s="382"/>
      <c r="J33" s="382"/>
      <c r="K33" s="382"/>
      <c r="L33" s="382"/>
      <c r="M33" s="382"/>
      <c r="N33" s="382"/>
      <c r="O33" s="383"/>
      <c r="P33" s="386" t="s">
        <v>83</v>
      </c>
      <c r="Q33" s="387"/>
      <c r="R33" s="387"/>
      <c r="S33" s="387"/>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316</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318"/>
      <c r="K41" s="380" t="s">
        <v>70</v>
      </c>
      <c r="L41" s="365"/>
      <c r="M41" s="365"/>
      <c r="N41" s="365"/>
      <c r="O41" s="365"/>
      <c r="P41" s="365"/>
      <c r="Q41" s="365"/>
      <c r="R41" s="365"/>
      <c r="S41" s="365"/>
      <c r="AF41" s="226" t="s">
        <v>369</v>
      </c>
      <c r="AG41" s="226" t="s">
        <v>370</v>
      </c>
      <c r="AH41" s="226" t="s">
        <v>371</v>
      </c>
      <c r="AI41" s="226" t="s">
        <v>316</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19"/>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86</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electLockedCells="1"/>
  <mergeCells count="88">
    <mergeCell ref="D1:M2"/>
    <mergeCell ref="M3:O3"/>
    <mergeCell ref="P3:R3"/>
    <mergeCell ref="B4:R4"/>
    <mergeCell ref="A6:A7"/>
    <mergeCell ref="L7:S7"/>
    <mergeCell ref="B8:R8"/>
    <mergeCell ref="B9:R9"/>
    <mergeCell ref="B10:C10"/>
    <mergeCell ref="E10:F10"/>
    <mergeCell ref="H10:I10"/>
    <mergeCell ref="K10:O10"/>
    <mergeCell ref="P10:S10"/>
    <mergeCell ref="B11:O11"/>
    <mergeCell ref="P11:S11"/>
    <mergeCell ref="A12:A15"/>
    <mergeCell ref="B12:I12"/>
    <mergeCell ref="J12:O12"/>
    <mergeCell ref="P12:S13"/>
    <mergeCell ref="B15:F15"/>
    <mergeCell ref="G15:L15"/>
    <mergeCell ref="M15:R15"/>
    <mergeCell ref="Y12:AH12"/>
    <mergeCell ref="B13:D13"/>
    <mergeCell ref="F13:I13"/>
    <mergeCell ref="J13:O13"/>
    <mergeCell ref="B14:F14"/>
    <mergeCell ref="G14:L14"/>
    <mergeCell ref="M14:R14"/>
    <mergeCell ref="B16:G16"/>
    <mergeCell ref="H16:J16"/>
    <mergeCell ref="K16:O16"/>
    <mergeCell ref="P16:S17"/>
    <mergeCell ref="B17:G17"/>
    <mergeCell ref="H17:J17"/>
    <mergeCell ref="K17:O17"/>
    <mergeCell ref="B18:S18"/>
    <mergeCell ref="A19:A20"/>
    <mergeCell ref="B19:F19"/>
    <mergeCell ref="G19:H19"/>
    <mergeCell ref="I19:J19"/>
    <mergeCell ref="K19:N19"/>
    <mergeCell ref="O19:S20"/>
    <mergeCell ref="B20:F20"/>
    <mergeCell ref="G20:H20"/>
    <mergeCell ref="I20:J20"/>
    <mergeCell ref="K20:N20"/>
    <mergeCell ref="B22:H22"/>
    <mergeCell ref="B23:R23"/>
    <mergeCell ref="B24:R24"/>
    <mergeCell ref="U25:AB25"/>
    <mergeCell ref="B28:S28"/>
    <mergeCell ref="C27:D27"/>
    <mergeCell ref="F27:G27"/>
    <mergeCell ref="I27:J27"/>
    <mergeCell ref="L27:M27"/>
    <mergeCell ref="O27:P27"/>
    <mergeCell ref="A29:A31"/>
    <mergeCell ref="B29:E29"/>
    <mergeCell ref="L29:O29"/>
    <mergeCell ref="P29:R29"/>
    <mergeCell ref="B30:E30"/>
    <mergeCell ref="F30:G30"/>
    <mergeCell ref="I30:J30"/>
    <mergeCell ref="L30:M30"/>
    <mergeCell ref="B31:E31"/>
    <mergeCell ref="A32:A35"/>
    <mergeCell ref="B32:E32"/>
    <mergeCell ref="J32:S32"/>
    <mergeCell ref="B33:E33"/>
    <mergeCell ref="F33:O33"/>
    <mergeCell ref="P33:S35"/>
    <mergeCell ref="B34:E34"/>
    <mergeCell ref="F34:O34"/>
    <mergeCell ref="B35:E35"/>
    <mergeCell ref="F35:O35"/>
    <mergeCell ref="A47:P47"/>
    <mergeCell ref="B36:H36"/>
    <mergeCell ref="A38:C38"/>
    <mergeCell ref="B39:G39"/>
    <mergeCell ref="H39:R40"/>
    <mergeCell ref="B40:G40"/>
    <mergeCell ref="K41:S41"/>
    <mergeCell ref="B42:K42"/>
    <mergeCell ref="L42:S42"/>
    <mergeCell ref="B43:O43"/>
    <mergeCell ref="P43:R44"/>
    <mergeCell ref="B44:O44"/>
  </mergeCells>
  <phoneticPr fontId="2"/>
  <conditionalFormatting sqref="A27:T36">
    <cfRule type="expression" dxfId="14" priority="6">
      <formula>$AN$10&lt;&gt;"企業、団体等（個人事業主含む）"</formula>
    </cfRule>
  </conditionalFormatting>
  <conditionalFormatting sqref="U23">
    <cfRule type="containsText" dxfId="13" priority="7" operator="containsText" text="要確認">
      <formula>NOT(ISERROR(SEARCH("要確認",U23)))</formula>
    </cfRule>
  </conditionalFormatting>
  <conditionalFormatting sqref="B16:G16">
    <cfRule type="expression" dxfId="12" priority="5">
      <formula>OR($AN$10=$AH$9,$AN$10=$AI$9,$AN$10=$AJ$9,$AN$10=$AL$9)</formula>
    </cfRule>
  </conditionalFormatting>
  <conditionalFormatting sqref="B17:G17">
    <cfRule type="expression" dxfId="11" priority="4">
      <formula>$AN$10&lt;&gt;"東京科学大学の学生"</formula>
    </cfRule>
  </conditionalFormatting>
  <conditionalFormatting sqref="B10:J10">
    <cfRule type="expression" dxfId="10" priority="3">
      <formula>OR($AN$10=$AK$9,$AN$10=$AL$9)</formula>
    </cfRule>
  </conditionalFormatting>
  <conditionalFormatting sqref="B11:O11">
    <cfRule type="expression" dxfId="9" priority="2">
      <formula>$AN$10=$AL$9</formula>
    </cfRule>
  </conditionalFormatting>
  <conditionalFormatting sqref="K17:O17">
    <cfRule type="expression" dxfId="8" priority="1">
      <formula>OR($AN$10=$AL$9,$AN$10=$AK$9)</formula>
    </cfRule>
  </conditionalFormatting>
  <dataValidations count="4">
    <dataValidation imeMode="fullKatakana" allowBlank="1" showInputMessage="1" showErrorMessage="1" promptTitle="ーーーーーーーーーーーーーーーーーーーーーーー" prompt="カナには法人格（カブシキガイシャ等）は記載不要です。" sqref="B9:R9" xr:uid="{E7EC097C-5D80-4F50-98B1-5CFAC278B804}"/>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5EE062ED-8807-4AAE-A61B-EF84216C9B0D}"/>
    <dataValidation imeMode="fullKatakana" allowBlank="1" showInputMessage="1" showErrorMessage="1" sqref="B44 B25:R25 B8:R8 B23:R23" xr:uid="{0E6CB530-44A2-4570-8949-B173500FB4F5}"/>
    <dataValidation imeMode="disabled" allowBlank="1" showInputMessage="1" showErrorMessage="1" sqref="H10:I10 E10:F10 B10:C10 B13 F29 B36 K19 F13 B22:H22 H33:O35 F30:G30 L30:M30 I30:J30 B18:G18 B16:B17 B42 B32:G35" xr:uid="{2C052881-D9FF-4E09-A874-9D777E57C4B8}"/>
  </dataValidations>
  <hyperlinks>
    <hyperlink ref="U19" r:id="rId1" display="金融機関コード検索／Bank code serch" xr:uid="{E232F7B0-257F-4336-974E-8B15F61B66A6}"/>
    <hyperlink ref="A47" r:id="rId2" xr:uid="{6A71D470-3A52-43BE-A24E-CECD0DDA98AA}"/>
  </hyperlinks>
  <printOptions horizontalCentered="1"/>
  <pageMargins left="0.31496062992125984" right="0.27559055118110237" top="0.39370078740157483" bottom="0.23622047244094491" header="0.19685039370078741" footer="0.15748031496062992"/>
  <pageSetup paperSize="9" scale="51"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15365" r:id="rId10" name="Check Box 5">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15367" r:id="rId12" name="Check Box 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15368" r:id="rId13" name="Check Box 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15369" r:id="rId14" name="Check Box 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15370" r:id="rId15" name="Check Box 10">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15371" r:id="rId16" name="Check Box 11">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15372" r:id="rId17" name="Check Box 12">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15373" r:id="rId18" name="Check Box 13">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15374" r:id="rId19" name="Check Box 14">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15375" r:id="rId20" name="Check Box 1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15376" r:id="rId21" name="Check Box 16">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15377" r:id="rId22" name="Check Box 17">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15378" r:id="rId23" name="Check Box 18">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15379" r:id="rId24" name="Check Box 19">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15380" r:id="rId25" name="Check Box 20">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15381" r:id="rId26" name="Check Box 21">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15382" r:id="rId27" name="Check Box 22">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15383" r:id="rId28" name="Check Box 2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15384" r:id="rId29" name="Check Box 24">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mc:AlternateContent xmlns:mc="http://schemas.openxmlformats.org/markup-compatibility/2006">
          <mc:Choice Requires="x14">
            <control shapeId="15385" r:id="rId30" name="Check Box 25">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15386" r:id="rId31" name="Check Box 26">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15387" r:id="rId32" name="Check Box 27">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15388" r:id="rId33" name="Check Box 28">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mc:AlternateContent xmlns:mc="http://schemas.openxmlformats.org/markup-compatibility/2006">
          <mc:Choice Requires="x14">
            <control shapeId="15389" r:id="rId34" name="Check Box 2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15390" r:id="rId35"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15391" r:id="rId36" name="Check Box 3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15392" r:id="rId37" name="Check Box 3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397AD-C1D1-416C-8E00-CC123274EF41}">
  <sheetPr>
    <tabColor theme="6" tint="0.39997558519241921"/>
    <pageSetUpPr fitToPage="1"/>
  </sheetPr>
  <dimension ref="A1:AN53"/>
  <sheetViews>
    <sheetView view="pageBreakPreview" topLeftCell="A10" zoomScale="70" zoomScaleNormal="70" zoomScaleSheetLayoutView="70" workbookViewId="0">
      <selection activeCell="P3" sqref="P3:R3"/>
    </sheetView>
  </sheetViews>
  <sheetFormatPr defaultColWidth="9" defaultRowHeight="24.95" customHeight="1" outlineLevelRow="1"/>
  <cols>
    <col min="1" max="1" width="18.875" style="220" bestFit="1" customWidth="1"/>
    <col min="2" max="17" width="5.625" style="220" customWidth="1"/>
    <col min="18" max="18" width="13.625" style="220" customWidth="1"/>
    <col min="19" max="19" width="6.625" style="220" customWidth="1"/>
    <col min="20" max="20" width="4.625" style="220" customWidth="1"/>
    <col min="21" max="22" width="16.25" style="220" customWidth="1"/>
    <col min="23" max="24" width="9" style="220" customWidth="1"/>
    <col min="25" max="31" width="14" style="220" customWidth="1"/>
    <col min="32" max="39" width="14" style="220" hidden="1" customWidth="1"/>
    <col min="40" max="40" width="19.625" style="220" hidden="1" customWidth="1"/>
    <col min="41" max="41" width="0" style="220" hidden="1" customWidth="1"/>
    <col min="42" max="16384" width="9" style="220"/>
  </cols>
  <sheetData>
    <row r="1" spans="1:40" ht="26.25" customHeight="1">
      <c r="D1" s="334" t="s">
        <v>71</v>
      </c>
      <c r="E1" s="334"/>
      <c r="F1" s="334"/>
      <c r="G1" s="334"/>
      <c r="H1" s="334"/>
      <c r="I1" s="334"/>
      <c r="J1" s="334"/>
      <c r="K1" s="334"/>
      <c r="L1" s="334"/>
      <c r="M1" s="334"/>
      <c r="P1" s="221"/>
      <c r="U1" s="220" t="s">
        <v>658</v>
      </c>
    </row>
    <row r="2" spans="1:40" ht="20.100000000000001" customHeight="1">
      <c r="D2" s="334"/>
      <c r="E2" s="334"/>
      <c r="F2" s="334"/>
      <c r="G2" s="334"/>
      <c r="H2" s="334"/>
      <c r="I2" s="334"/>
      <c r="J2" s="334"/>
      <c r="K2" s="334"/>
      <c r="L2" s="334"/>
      <c r="M2" s="334"/>
      <c r="AF2" s="317" t="s">
        <v>362</v>
      </c>
    </row>
    <row r="3" spans="1:40" ht="30" customHeight="1">
      <c r="B3" s="222"/>
      <c r="D3" s="220" t="s">
        <v>0</v>
      </c>
      <c r="L3" s="223"/>
      <c r="M3" s="339" t="s">
        <v>1</v>
      </c>
      <c r="N3" s="339"/>
      <c r="O3" s="339"/>
      <c r="P3" s="340">
        <v>45748</v>
      </c>
      <c r="Q3" s="340"/>
      <c r="R3" s="340"/>
      <c r="S3" s="224"/>
      <c r="V3" s="225"/>
      <c r="AF3" s="226" t="s">
        <v>26</v>
      </c>
      <c r="AG3" s="226" t="s">
        <v>27</v>
      </c>
      <c r="AH3" s="226" t="s">
        <v>316</v>
      </c>
      <c r="AI3" s="226" t="s">
        <v>350</v>
      </c>
    </row>
    <row r="4" spans="1:40" ht="17.25" customHeight="1" outlineLevel="1">
      <c r="B4" s="338"/>
      <c r="C4" s="338"/>
      <c r="D4" s="338"/>
      <c r="E4" s="338"/>
      <c r="F4" s="338"/>
      <c r="G4" s="338"/>
      <c r="H4" s="338"/>
      <c r="I4" s="338"/>
      <c r="J4" s="338"/>
      <c r="K4" s="338"/>
      <c r="L4" s="338"/>
      <c r="M4" s="338"/>
      <c r="N4" s="338"/>
      <c r="O4" s="338"/>
      <c r="P4" s="338"/>
      <c r="Q4" s="338"/>
      <c r="R4" s="338"/>
      <c r="S4" s="224"/>
      <c r="AF4" s="217" t="b">
        <v>1</v>
      </c>
      <c r="AG4" s="217" t="b">
        <v>0</v>
      </c>
      <c r="AH4" s="217">
        <f>COUNTIF(AF4:AG4,TRUE)</f>
        <v>1</v>
      </c>
      <c r="AI4" s="217" t="str">
        <f>_xlfn.IFS(AH4&gt;=2,"要確認",AH4=0,"未選択",AND(AF4=TRUE,AG4=FALSE),"新規",AND(AF4=FALSE,AG4=TRUE),"変更")</f>
        <v>新規</v>
      </c>
    </row>
    <row r="5" spans="1:40" ht="35.1"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332" t="s">
        <v>88</v>
      </c>
      <c r="B6" s="231"/>
      <c r="C6" s="232" t="s">
        <v>33</v>
      </c>
      <c r="D6" s="232"/>
      <c r="E6" s="232"/>
      <c r="F6" s="232" t="s">
        <v>34</v>
      </c>
      <c r="G6" s="232"/>
      <c r="H6" s="232"/>
      <c r="I6" s="232"/>
      <c r="J6" s="232" t="s">
        <v>35</v>
      </c>
      <c r="K6" s="232"/>
      <c r="L6" s="229"/>
      <c r="M6" s="229"/>
      <c r="N6" s="229"/>
      <c r="O6" s="230" t="s">
        <v>36</v>
      </c>
      <c r="P6" s="229"/>
      <c r="Q6" s="229"/>
      <c r="R6" s="230" t="s">
        <v>65</v>
      </c>
      <c r="AF6" s="233" t="s">
        <v>381</v>
      </c>
      <c r="AG6" s="233" t="s">
        <v>382</v>
      </c>
      <c r="AH6" s="233" t="s">
        <v>316</v>
      </c>
      <c r="AI6" s="233" t="s">
        <v>350</v>
      </c>
    </row>
    <row r="7" spans="1:40" ht="34.5" customHeight="1" outlineLevel="1">
      <c r="A7" s="333"/>
      <c r="B7" s="234"/>
      <c r="C7" s="323" t="s">
        <v>680</v>
      </c>
      <c r="K7" s="235"/>
      <c r="L7" s="343" t="s">
        <v>649</v>
      </c>
      <c r="M7" s="344"/>
      <c r="N7" s="344"/>
      <c r="O7" s="344"/>
      <c r="P7" s="344"/>
      <c r="Q7" s="344"/>
      <c r="R7" s="344"/>
      <c r="S7" s="3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454" t="s">
        <v>676</v>
      </c>
      <c r="C8" s="455"/>
      <c r="D8" s="455"/>
      <c r="E8" s="455"/>
      <c r="F8" s="455"/>
      <c r="G8" s="455"/>
      <c r="H8" s="455"/>
      <c r="I8" s="455"/>
      <c r="J8" s="455"/>
      <c r="K8" s="455"/>
      <c r="L8" s="455"/>
      <c r="M8" s="455"/>
      <c r="N8" s="455"/>
      <c r="O8" s="455"/>
      <c r="P8" s="455"/>
      <c r="Q8" s="455"/>
      <c r="R8" s="456"/>
    </row>
    <row r="9" spans="1:40" ht="35.1" customHeight="1" outlineLevel="1">
      <c r="A9" s="236" t="s">
        <v>78</v>
      </c>
      <c r="B9" s="454" t="s">
        <v>677</v>
      </c>
      <c r="C9" s="455"/>
      <c r="D9" s="455"/>
      <c r="E9" s="455"/>
      <c r="F9" s="455"/>
      <c r="G9" s="455"/>
      <c r="H9" s="455"/>
      <c r="I9" s="455"/>
      <c r="J9" s="455"/>
      <c r="K9" s="455"/>
      <c r="L9" s="455"/>
      <c r="M9" s="455"/>
      <c r="N9" s="455"/>
      <c r="O9" s="455"/>
      <c r="P9" s="455"/>
      <c r="Q9" s="455"/>
      <c r="R9" s="456"/>
      <c r="AF9" s="226" t="s">
        <v>33</v>
      </c>
      <c r="AG9" s="226" t="s">
        <v>34</v>
      </c>
      <c r="AH9" s="226" t="s">
        <v>543</v>
      </c>
      <c r="AI9" s="226" t="s">
        <v>354</v>
      </c>
      <c r="AJ9" s="226" t="s">
        <v>36</v>
      </c>
      <c r="AK9" s="226" t="s">
        <v>65</v>
      </c>
      <c r="AL9" s="237" t="s">
        <v>534</v>
      </c>
      <c r="AM9" s="226" t="s">
        <v>316</v>
      </c>
      <c r="AN9" s="226" t="s">
        <v>350</v>
      </c>
    </row>
    <row r="10" spans="1:40" ht="35.1" customHeight="1" outlineLevel="1">
      <c r="A10" s="236" t="s">
        <v>4</v>
      </c>
      <c r="B10" s="351"/>
      <c r="C10" s="352"/>
      <c r="D10" s="226" t="s">
        <v>43</v>
      </c>
      <c r="E10" s="351"/>
      <c r="F10" s="352"/>
      <c r="G10" s="226" t="s">
        <v>44</v>
      </c>
      <c r="H10" s="351"/>
      <c r="I10" s="352"/>
      <c r="J10" s="226" t="s">
        <v>45</v>
      </c>
      <c r="K10" s="345" t="str">
        <f>IF(B10="","",DATE(B10,E10,H10))</f>
        <v/>
      </c>
      <c r="L10" s="345"/>
      <c r="M10" s="345"/>
      <c r="N10" s="345"/>
      <c r="O10" s="345"/>
      <c r="P10" s="341"/>
      <c r="Q10" s="342"/>
      <c r="R10" s="342"/>
      <c r="S10" s="342"/>
      <c r="T10" s="315"/>
      <c r="U10" s="315"/>
      <c r="AF10" s="217" t="b">
        <v>0</v>
      </c>
      <c r="AG10" s="217" t="b">
        <v>0</v>
      </c>
      <c r="AH10" s="217" t="b">
        <v>0</v>
      </c>
      <c r="AI10" s="217" t="b">
        <v>0</v>
      </c>
      <c r="AJ10" s="217" t="b">
        <v>0</v>
      </c>
      <c r="AK10" s="217" t="b">
        <v>0</v>
      </c>
      <c r="AL10" s="217" t="b">
        <v>1</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企業、団体等（個人事業主含む）</v>
      </c>
    </row>
    <row r="11" spans="1:40" ht="35.1" customHeight="1" outlineLevel="1">
      <c r="A11" s="236" t="s">
        <v>5</v>
      </c>
      <c r="B11" s="335"/>
      <c r="C11" s="336"/>
      <c r="D11" s="336"/>
      <c r="E11" s="336"/>
      <c r="F11" s="336"/>
      <c r="G11" s="336"/>
      <c r="H11" s="336"/>
      <c r="I11" s="336"/>
      <c r="J11" s="336"/>
      <c r="K11" s="363"/>
      <c r="L11" s="363"/>
      <c r="M11" s="363"/>
      <c r="N11" s="363"/>
      <c r="O11" s="364"/>
      <c r="P11" s="341"/>
      <c r="Q11" s="342"/>
      <c r="R11" s="342"/>
      <c r="S11" s="342"/>
      <c r="U11" s="239" t="s">
        <v>93</v>
      </c>
    </row>
    <row r="12" spans="1:40" ht="36" customHeight="1" outlineLevel="1">
      <c r="A12" s="332" t="s">
        <v>6</v>
      </c>
      <c r="B12" s="377" t="s">
        <v>92</v>
      </c>
      <c r="C12" s="378"/>
      <c r="D12" s="378"/>
      <c r="E12" s="379"/>
      <c r="F12" s="378"/>
      <c r="G12" s="378"/>
      <c r="H12" s="378"/>
      <c r="I12" s="378"/>
      <c r="J12" s="372" t="s">
        <v>80</v>
      </c>
      <c r="K12" s="372"/>
      <c r="L12" s="372"/>
      <c r="M12" s="372"/>
      <c r="N12" s="372"/>
      <c r="O12" s="372"/>
      <c r="P12" s="341" t="s">
        <v>81</v>
      </c>
      <c r="Q12" s="342"/>
      <c r="R12" s="342"/>
      <c r="S12" s="342"/>
      <c r="U12" s="240" t="str">
        <f>IF(B13="","",B13&amp;"-"&amp;F13)</f>
        <v>152-8550</v>
      </c>
      <c r="Y12" s="365"/>
      <c r="Z12" s="365"/>
      <c r="AA12" s="365"/>
      <c r="AB12" s="365"/>
      <c r="AC12" s="365"/>
      <c r="AD12" s="365"/>
      <c r="AE12" s="365"/>
      <c r="AF12" s="365"/>
      <c r="AG12" s="365"/>
      <c r="AH12" s="365"/>
    </row>
    <row r="13" spans="1:40" ht="36" customHeight="1" outlineLevel="1" thickBot="1">
      <c r="A13" s="407"/>
      <c r="B13" s="463" t="s">
        <v>666</v>
      </c>
      <c r="C13" s="463"/>
      <c r="D13" s="463"/>
      <c r="E13" s="309" t="s">
        <v>79</v>
      </c>
      <c r="F13" s="463" t="s">
        <v>667</v>
      </c>
      <c r="G13" s="463"/>
      <c r="H13" s="463"/>
      <c r="I13" s="463"/>
      <c r="J13" s="464" t="s">
        <v>236</v>
      </c>
      <c r="K13" s="465"/>
      <c r="L13" s="465"/>
      <c r="M13" s="465"/>
      <c r="N13" s="465"/>
      <c r="O13" s="465"/>
      <c r="P13" s="341"/>
      <c r="Q13" s="342"/>
      <c r="R13" s="342"/>
      <c r="S13" s="342"/>
      <c r="U13" s="240" t="s">
        <v>94</v>
      </c>
      <c r="Y13" s="315"/>
      <c r="Z13" s="315"/>
      <c r="AA13" s="315"/>
      <c r="AB13" s="315"/>
      <c r="AC13" s="315"/>
      <c r="AD13" s="315"/>
      <c r="AE13" s="315"/>
      <c r="AF13" s="315"/>
      <c r="AG13" s="315"/>
      <c r="AH13" s="315"/>
    </row>
    <row r="14" spans="1:40" ht="36" customHeight="1" outlineLevel="1" thickBot="1">
      <c r="A14" s="408"/>
      <c r="B14" s="405" t="s">
        <v>37</v>
      </c>
      <c r="C14" s="361"/>
      <c r="D14" s="361"/>
      <c r="E14" s="379"/>
      <c r="F14" s="406"/>
      <c r="G14" s="409" t="s">
        <v>42</v>
      </c>
      <c r="H14" s="410"/>
      <c r="I14" s="410"/>
      <c r="J14" s="378"/>
      <c r="K14" s="378"/>
      <c r="L14" s="378"/>
      <c r="M14" s="375" t="s">
        <v>38</v>
      </c>
      <c r="N14" s="375"/>
      <c r="O14" s="375"/>
      <c r="P14" s="375"/>
      <c r="Q14" s="375"/>
      <c r="R14" s="375"/>
      <c r="U14" s="241" t="e">
        <f>_xlfn.WEBSERVICE("https://api.excelapi.org/post/address?zipcode="&amp;SUBSTITUTE(U12,"-",)&amp;"&amp;parts=1")</f>
        <v>#VALUE!</v>
      </c>
      <c r="V14" s="242" t="e">
        <f>_xlfn.WEBSERVICE("https://api.excelapi.org/post/address?zipcode="&amp;SUBSTITUTE(U12,"-",)&amp;"&amp;parts=2")</f>
        <v>#VALUE!</v>
      </c>
      <c r="W14" s="243" t="e">
        <f>_xlfn.WEBSERVICE("https://api.excelapi.org/post/address?zipcode="&amp;SUBSTITUTE(U12,"-",)&amp;"&amp;parts=3")</f>
        <v>#VALUE!</v>
      </c>
    </row>
    <row r="15" spans="1:40" ht="36" customHeight="1" outlineLevel="1">
      <c r="A15" s="333"/>
      <c r="B15" s="468" t="s">
        <v>668</v>
      </c>
      <c r="C15" s="468"/>
      <c r="D15" s="468"/>
      <c r="E15" s="468"/>
      <c r="F15" s="468"/>
      <c r="G15" s="463" t="s">
        <v>669</v>
      </c>
      <c r="H15" s="463"/>
      <c r="I15" s="463"/>
      <c r="J15" s="463"/>
      <c r="K15" s="463"/>
      <c r="L15" s="463"/>
      <c r="M15" s="463" t="s">
        <v>670</v>
      </c>
      <c r="N15" s="463"/>
      <c r="O15" s="463"/>
      <c r="P15" s="463"/>
      <c r="Q15" s="463"/>
      <c r="R15" s="463"/>
      <c r="U15" s="244"/>
      <c r="W15" s="244"/>
    </row>
    <row r="16" spans="1:40" ht="34.5" customHeight="1" outlineLevel="1">
      <c r="A16" s="245" t="s">
        <v>39</v>
      </c>
      <c r="B16" s="412"/>
      <c r="C16" s="413"/>
      <c r="D16" s="413"/>
      <c r="E16" s="413"/>
      <c r="F16" s="413"/>
      <c r="G16" s="414"/>
      <c r="H16" s="366"/>
      <c r="I16" s="366"/>
      <c r="J16" s="366"/>
      <c r="K16" s="353"/>
      <c r="L16" s="353"/>
      <c r="M16" s="353"/>
      <c r="N16" s="353"/>
      <c r="O16" s="353"/>
      <c r="P16" s="344" t="s">
        <v>75</v>
      </c>
      <c r="Q16" s="344"/>
      <c r="R16" s="344"/>
      <c r="S16" s="344"/>
      <c r="T16" s="222"/>
    </row>
    <row r="17" spans="1:38" ht="34.5" customHeight="1" outlineLevel="1">
      <c r="A17" s="236" t="s">
        <v>40</v>
      </c>
      <c r="B17" s="369"/>
      <c r="C17" s="370"/>
      <c r="D17" s="370"/>
      <c r="E17" s="370"/>
      <c r="F17" s="370"/>
      <c r="G17" s="371"/>
      <c r="H17" s="367" t="s">
        <v>41</v>
      </c>
      <c r="I17" s="350"/>
      <c r="J17" s="368"/>
      <c r="K17" s="421"/>
      <c r="L17" s="422"/>
      <c r="M17" s="422"/>
      <c r="N17" s="422"/>
      <c r="O17" s="373"/>
      <c r="P17" s="344"/>
      <c r="Q17" s="344"/>
      <c r="R17" s="344"/>
      <c r="S17" s="344"/>
      <c r="T17" s="246"/>
      <c r="AF17" s="226" t="s">
        <v>372</v>
      </c>
      <c r="AG17" s="226" t="s">
        <v>373</v>
      </c>
      <c r="AH17" s="226" t="s">
        <v>316</v>
      </c>
      <c r="AI17" s="226" t="s">
        <v>350</v>
      </c>
    </row>
    <row r="18" spans="1:38" ht="35.25" customHeight="1">
      <c r="A18" s="247" t="s">
        <v>16</v>
      </c>
      <c r="B18" s="387"/>
      <c r="C18" s="387"/>
      <c r="D18" s="387"/>
      <c r="E18" s="387"/>
      <c r="F18" s="387"/>
      <c r="G18" s="387"/>
      <c r="H18" s="387"/>
      <c r="I18" s="387"/>
      <c r="J18" s="387"/>
      <c r="K18" s="387"/>
      <c r="L18" s="387"/>
      <c r="M18" s="387"/>
      <c r="N18" s="387"/>
      <c r="O18" s="387"/>
      <c r="P18" s="387"/>
      <c r="Q18" s="387"/>
      <c r="R18" s="387"/>
      <c r="S18" s="387"/>
      <c r="AF18" s="217" t="b">
        <v>0</v>
      </c>
      <c r="AG18" s="217" t="b">
        <v>0</v>
      </c>
      <c r="AH18" s="217">
        <f>COUNTIF(AF18:AG18,TRUE)</f>
        <v>0</v>
      </c>
      <c r="AI18" s="218" t="str">
        <f>_xlfn.IFS(AH18&gt;=2,"要確認",AH18=0,"未選択",AND(AH18=1,AF18=TRUE),"銀行",AND(AH18=1,AG18=TRUE),"信用金庫")</f>
        <v>未選択</v>
      </c>
    </row>
    <row r="19" spans="1:38" ht="50.25" customHeight="1" outlineLevel="1">
      <c r="A19" s="332" t="s">
        <v>8</v>
      </c>
      <c r="B19" s="457" t="s">
        <v>672</v>
      </c>
      <c r="C19" s="458"/>
      <c r="D19" s="458"/>
      <c r="E19" s="458"/>
      <c r="F19" s="458"/>
      <c r="G19" s="347" t="s">
        <v>63</v>
      </c>
      <c r="H19" s="348"/>
      <c r="I19" s="349" t="s">
        <v>90</v>
      </c>
      <c r="J19" s="350"/>
      <c r="K19" s="453" t="s">
        <v>671</v>
      </c>
      <c r="L19" s="453"/>
      <c r="M19" s="453"/>
      <c r="N19" s="453"/>
      <c r="O19" s="342" t="s">
        <v>642</v>
      </c>
      <c r="P19" s="411"/>
      <c r="Q19" s="411"/>
      <c r="R19" s="411"/>
      <c r="S19" s="411"/>
      <c r="T19" s="248"/>
      <c r="U19" s="4" t="s">
        <v>87</v>
      </c>
      <c r="V19" s="240"/>
      <c r="W19" s="240"/>
    </row>
    <row r="20" spans="1:38" ht="50.25" customHeight="1" outlineLevel="1">
      <c r="A20" s="346"/>
      <c r="B20" s="457" t="s">
        <v>673</v>
      </c>
      <c r="C20" s="458"/>
      <c r="D20" s="458"/>
      <c r="E20" s="458"/>
      <c r="F20" s="458"/>
      <c r="G20" s="347" t="s">
        <v>64</v>
      </c>
      <c r="H20" s="348"/>
      <c r="I20" s="360" t="s">
        <v>91</v>
      </c>
      <c r="J20" s="361"/>
      <c r="K20" s="453" t="s">
        <v>674</v>
      </c>
      <c r="L20" s="453"/>
      <c r="M20" s="453"/>
      <c r="N20" s="453"/>
      <c r="O20" s="411"/>
      <c r="P20" s="411"/>
      <c r="Q20" s="411"/>
      <c r="R20" s="411"/>
      <c r="S20" s="41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 customHeight="1" outlineLevel="1" thickBot="1">
      <c r="A22" s="227" t="s">
        <v>650</v>
      </c>
      <c r="B22" s="453" t="s">
        <v>675</v>
      </c>
      <c r="C22" s="453"/>
      <c r="D22" s="453"/>
      <c r="E22" s="453"/>
      <c r="F22" s="453"/>
      <c r="G22" s="453"/>
      <c r="H22" s="453"/>
      <c r="I22" s="251"/>
      <c r="J22" s="252"/>
      <c r="K22" s="252"/>
      <c r="L22" s="252"/>
      <c r="M22" s="252"/>
      <c r="N22" s="252"/>
      <c r="O22" s="252"/>
      <c r="P22" s="252"/>
      <c r="Q22" s="252"/>
      <c r="R22" s="252"/>
      <c r="U22" s="240" t="s">
        <v>638</v>
      </c>
      <c r="V22" s="240"/>
      <c r="W22" s="253"/>
    </row>
    <row r="23" spans="1:38" ht="35.1" customHeight="1" outlineLevel="1" thickBot="1">
      <c r="A23" s="314" t="s">
        <v>12</v>
      </c>
      <c r="B23" s="454" t="s">
        <v>676</v>
      </c>
      <c r="C23" s="455"/>
      <c r="D23" s="455"/>
      <c r="E23" s="455"/>
      <c r="F23" s="455"/>
      <c r="G23" s="455"/>
      <c r="H23" s="455"/>
      <c r="I23" s="455"/>
      <c r="J23" s="455"/>
      <c r="K23" s="455"/>
      <c r="L23" s="455"/>
      <c r="M23" s="455"/>
      <c r="N23" s="455"/>
      <c r="O23" s="455"/>
      <c r="P23" s="455"/>
      <c r="Q23" s="455"/>
      <c r="R23" s="456"/>
      <c r="U23" s="255" t="s">
        <v>682</v>
      </c>
      <c r="V23" s="256" t="s">
        <v>683</v>
      </c>
      <c r="W23" s="240"/>
      <c r="AF23" s="226" t="s">
        <v>374</v>
      </c>
      <c r="AG23" s="226" t="s">
        <v>375</v>
      </c>
      <c r="AH23" s="226" t="s">
        <v>376</v>
      </c>
      <c r="AI23" s="226" t="s">
        <v>316</v>
      </c>
      <c r="AJ23" s="226" t="s">
        <v>350</v>
      </c>
    </row>
    <row r="24" spans="1:38" ht="35.1" customHeight="1" outlineLevel="1">
      <c r="A24" s="236" t="s">
        <v>13</v>
      </c>
      <c r="B24" s="457" t="s">
        <v>678</v>
      </c>
      <c r="C24" s="458"/>
      <c r="D24" s="458"/>
      <c r="E24" s="458"/>
      <c r="F24" s="458"/>
      <c r="G24" s="458"/>
      <c r="H24" s="458"/>
      <c r="I24" s="458"/>
      <c r="J24" s="458"/>
      <c r="K24" s="458"/>
      <c r="L24" s="458"/>
      <c r="M24" s="458"/>
      <c r="N24" s="458"/>
      <c r="O24" s="458"/>
      <c r="P24" s="458"/>
      <c r="Q24" s="458"/>
      <c r="R24" s="459"/>
      <c r="V24" s="320"/>
      <c r="W24" s="320"/>
      <c r="X24" s="320"/>
      <c r="Y24" s="320"/>
      <c r="Z24" s="320"/>
      <c r="AA24" s="320"/>
      <c r="AB24" s="320"/>
      <c r="AC24" s="320"/>
      <c r="AD24" s="320"/>
      <c r="AE24" s="320"/>
      <c r="AF24" s="217" t="b">
        <v>0</v>
      </c>
      <c r="AG24" s="217" t="b">
        <v>0</v>
      </c>
      <c r="AH24" s="217" t="b">
        <v>0</v>
      </c>
      <c r="AI24" s="217">
        <f>COUNTIF(AF24:AH24,TRUE)</f>
        <v>0</v>
      </c>
      <c r="AJ24" s="218" t="str">
        <f>_xlfn.IFS(AI24&gt;=2,"要確認",AI24=0,"未選択",AND(AI24=1,AF24=TRUE),"本店",AND(AI24=1,AG24=TRUE),"支店",AND(AI24=1,AH24=TRUE),"出張所")</f>
        <v>未選択</v>
      </c>
    </row>
    <row r="25" spans="1:38" ht="35.1" customHeight="1">
      <c r="A25" s="258"/>
      <c r="C25" s="259"/>
      <c r="D25" s="259"/>
      <c r="E25" s="259"/>
      <c r="F25" s="259"/>
      <c r="G25" s="259"/>
      <c r="H25" s="259"/>
      <c r="I25" s="259"/>
      <c r="J25" s="259"/>
      <c r="K25" s="259"/>
      <c r="L25" s="259"/>
      <c r="M25" s="259"/>
      <c r="N25" s="259"/>
      <c r="O25" s="259"/>
      <c r="P25" s="259"/>
      <c r="Q25" s="259"/>
      <c r="R25" s="259"/>
      <c r="U25" s="424" t="s">
        <v>639</v>
      </c>
      <c r="V25" s="424"/>
      <c r="W25" s="424"/>
      <c r="X25" s="424"/>
      <c r="Y25" s="424"/>
      <c r="Z25" s="424"/>
      <c r="AA25" s="424"/>
      <c r="AB25" s="424"/>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331" t="s">
        <v>18</v>
      </c>
      <c r="D27" s="331"/>
      <c r="E27" s="229" t="s">
        <v>3</v>
      </c>
      <c r="F27" s="331" t="s">
        <v>19</v>
      </c>
      <c r="G27" s="331"/>
      <c r="H27" s="229" t="s">
        <v>3</v>
      </c>
      <c r="I27" s="331" t="s">
        <v>20</v>
      </c>
      <c r="J27" s="331"/>
      <c r="K27" s="229" t="s">
        <v>3</v>
      </c>
      <c r="L27" s="415" t="s">
        <v>21</v>
      </c>
      <c r="M27" s="415"/>
      <c r="N27" s="229" t="s">
        <v>3</v>
      </c>
      <c r="O27" s="415" t="s">
        <v>22</v>
      </c>
      <c r="P27" s="420"/>
      <c r="Q27" s="262" t="s">
        <v>3</v>
      </c>
      <c r="R27" s="263"/>
      <c r="AF27" s="217" t="b">
        <v>0</v>
      </c>
      <c r="AG27" s="217" t="b">
        <v>1</v>
      </c>
      <c r="AH27" s="217" t="b">
        <v>0</v>
      </c>
      <c r="AI27" s="217" t="b">
        <v>0</v>
      </c>
      <c r="AJ27" s="217" t="b">
        <v>0</v>
      </c>
      <c r="AK27" s="217">
        <f>COUNTIF(AF27:AJ27,TRUE)</f>
        <v>1</v>
      </c>
      <c r="AL27" s="218" t="str">
        <f>_xlfn.IFS(AK27&gt;=2,"要確認",AK27=0,"未選択",AND(AK27=1,AF27=TRUE),"大企業",AND(AK27=1,AG27=TRUE),"中小企業",AND(AK27=1,AH27=TRUE),"国等",AND(AK27=1,AI27=TRUE),"公共法人等",AND(AK27=1,AJ27=TRUE),"その他")</f>
        <v>中小企業</v>
      </c>
    </row>
    <row r="28" spans="1:38" ht="78" customHeight="1" outlineLevel="1">
      <c r="A28" s="264"/>
      <c r="B28" s="387" t="s">
        <v>89</v>
      </c>
      <c r="C28" s="387"/>
      <c r="D28" s="387"/>
      <c r="E28" s="387"/>
      <c r="F28" s="387"/>
      <c r="G28" s="387"/>
      <c r="H28" s="387"/>
      <c r="I28" s="387"/>
      <c r="J28" s="387"/>
      <c r="K28" s="387"/>
      <c r="L28" s="387"/>
      <c r="M28" s="387"/>
      <c r="N28" s="387"/>
      <c r="O28" s="387"/>
      <c r="P28" s="387"/>
      <c r="Q28" s="387"/>
      <c r="R28" s="387"/>
      <c r="S28" s="387"/>
    </row>
    <row r="29" spans="1:38" ht="32.25" customHeight="1" outlineLevel="1">
      <c r="A29" s="398" t="s">
        <v>51</v>
      </c>
      <c r="B29" s="349" t="s">
        <v>72</v>
      </c>
      <c r="C29" s="403"/>
      <c r="D29" s="403"/>
      <c r="E29" s="404"/>
      <c r="F29" s="265"/>
      <c r="G29" s="266" t="s">
        <v>73</v>
      </c>
      <c r="H29" s="267"/>
      <c r="I29" s="267"/>
      <c r="J29" s="266" t="s">
        <v>74</v>
      </c>
      <c r="K29" s="230"/>
      <c r="L29" s="349" t="s">
        <v>52</v>
      </c>
      <c r="M29" s="403"/>
      <c r="N29" s="403"/>
      <c r="O29" s="403"/>
      <c r="P29" s="479" t="s">
        <v>679</v>
      </c>
      <c r="Q29" s="480"/>
      <c r="R29" s="481"/>
      <c r="AF29" s="226" t="s">
        <v>73</v>
      </c>
      <c r="AG29" s="226" t="s">
        <v>74</v>
      </c>
      <c r="AH29" s="226" t="s">
        <v>316</v>
      </c>
      <c r="AI29" s="226" t="s">
        <v>350</v>
      </c>
    </row>
    <row r="30" spans="1:38" ht="32.25" customHeight="1" outlineLevel="1">
      <c r="A30" s="399"/>
      <c r="B30" s="349" t="s">
        <v>659</v>
      </c>
      <c r="C30" s="403"/>
      <c r="D30" s="403"/>
      <c r="E30" s="404"/>
      <c r="F30" s="482" t="s">
        <v>663</v>
      </c>
      <c r="G30" s="483"/>
      <c r="H30" s="226" t="s">
        <v>43</v>
      </c>
      <c r="I30" s="482" t="s">
        <v>664</v>
      </c>
      <c r="J30" s="483"/>
      <c r="K30" s="226" t="s">
        <v>44</v>
      </c>
      <c r="L30" s="482" t="s">
        <v>665</v>
      </c>
      <c r="M30" s="484"/>
      <c r="N30" s="268" t="s">
        <v>45</v>
      </c>
      <c r="O30" s="315"/>
      <c r="P30" s="315"/>
      <c r="Q30" s="315"/>
      <c r="R30" s="315"/>
      <c r="AF30" s="217" t="b">
        <v>1</v>
      </c>
      <c r="AG30" s="217" t="b">
        <v>0</v>
      </c>
      <c r="AH30" s="217">
        <f>COUNTIF(AF30:AG30,TRUE)</f>
        <v>1</v>
      </c>
      <c r="AI30" s="218" t="str">
        <f>_xlfn.IFS(AH30&gt;=2,"要確認",AH30=0,"未選択",AND(AH30=1,AF30=TRUE),"登録あり",AND(AH30=1,AG30=TRUE),"登録なし")</f>
        <v>登録あり</v>
      </c>
    </row>
    <row r="31" spans="1:38" ht="32.25" customHeight="1" outlineLevel="1">
      <c r="A31" s="399"/>
      <c r="B31" s="367" t="s">
        <v>53</v>
      </c>
      <c r="C31" s="350"/>
      <c r="D31" s="350"/>
      <c r="E31" s="350"/>
      <c r="F31" s="269"/>
      <c r="G31" s="270" t="s">
        <v>54</v>
      </c>
      <c r="H31" s="270"/>
      <c r="I31" s="270" t="s">
        <v>55</v>
      </c>
      <c r="J31" s="270"/>
      <c r="K31" s="271" t="s">
        <v>23</v>
      </c>
      <c r="L31" s="272"/>
      <c r="M31" s="273"/>
      <c r="N31" s="274"/>
      <c r="O31" s="274"/>
      <c r="P31" s="274"/>
      <c r="Q31" s="274"/>
      <c r="R31" s="274"/>
      <c r="T31" s="220" t="s">
        <v>24</v>
      </c>
    </row>
    <row r="32" spans="1:38" ht="33.75" customHeight="1" outlineLevel="1">
      <c r="A32" s="398" t="s">
        <v>50</v>
      </c>
      <c r="B32" s="401" t="s">
        <v>46</v>
      </c>
      <c r="C32" s="402"/>
      <c r="D32" s="402"/>
      <c r="E32" s="425"/>
      <c r="F32" s="228"/>
      <c r="G32" s="229" t="s">
        <v>14</v>
      </c>
      <c r="H32" s="229"/>
      <c r="I32" s="230" t="s">
        <v>15</v>
      </c>
      <c r="J32" s="384" t="s">
        <v>68</v>
      </c>
      <c r="K32" s="385"/>
      <c r="L32" s="385"/>
      <c r="M32" s="385"/>
      <c r="N32" s="385"/>
      <c r="O32" s="385"/>
      <c r="P32" s="385"/>
      <c r="Q32" s="385"/>
      <c r="R32" s="385"/>
      <c r="S32" s="385"/>
      <c r="AF32" s="226" t="s">
        <v>54</v>
      </c>
      <c r="AG32" s="226" t="s">
        <v>55</v>
      </c>
      <c r="AH32" s="226" t="s">
        <v>23</v>
      </c>
      <c r="AI32" s="226" t="s">
        <v>316</v>
      </c>
      <c r="AJ32" s="226" t="s">
        <v>350</v>
      </c>
    </row>
    <row r="33" spans="1:36" ht="34.5" customHeight="1" outlineLevel="1">
      <c r="A33" s="399"/>
      <c r="B33" s="401" t="s">
        <v>47</v>
      </c>
      <c r="C33" s="402"/>
      <c r="D33" s="402"/>
      <c r="E33" s="402"/>
      <c r="F33" s="476" t="s">
        <v>681</v>
      </c>
      <c r="G33" s="477"/>
      <c r="H33" s="477"/>
      <c r="I33" s="477"/>
      <c r="J33" s="477"/>
      <c r="K33" s="477"/>
      <c r="L33" s="477"/>
      <c r="M33" s="477"/>
      <c r="N33" s="477"/>
      <c r="O33" s="478"/>
      <c r="P33" s="386" t="s">
        <v>83</v>
      </c>
      <c r="Q33" s="387"/>
      <c r="R33" s="387"/>
      <c r="S33" s="387"/>
      <c r="AF33" s="217" t="b">
        <v>1</v>
      </c>
      <c r="AG33" s="217" t="b">
        <v>0</v>
      </c>
      <c r="AH33" s="217" t="b">
        <v>0</v>
      </c>
      <c r="AI33" s="217">
        <f>COUNTIF(AF33:AH33,TRUE)</f>
        <v>1</v>
      </c>
      <c r="AJ33" s="218" t="str">
        <f>_xlfn.IFS(AI33&gt;=2,"要確認",AI33=0,"未選択",AND(AI33=1,AF33=TRUE),"課税",AND(AI33=1,AG33=TRUE),"免税",AND(AI33=1,AH33=TRUE),"対象外")</f>
        <v>課税</v>
      </c>
    </row>
    <row r="34" spans="1:36" ht="34.5" customHeight="1" outlineLevel="1">
      <c r="A34" s="399"/>
      <c r="B34" s="401" t="s">
        <v>48</v>
      </c>
      <c r="C34" s="402"/>
      <c r="D34" s="402"/>
      <c r="E34" s="425"/>
      <c r="F34" s="381"/>
      <c r="G34" s="382"/>
      <c r="H34" s="382"/>
      <c r="I34" s="382"/>
      <c r="J34" s="382"/>
      <c r="K34" s="382"/>
      <c r="L34" s="382"/>
      <c r="M34" s="382"/>
      <c r="N34" s="382"/>
      <c r="O34" s="383"/>
      <c r="P34" s="386"/>
      <c r="Q34" s="387"/>
      <c r="R34" s="387"/>
      <c r="S34" s="387"/>
    </row>
    <row r="35" spans="1:36" ht="34.5" customHeight="1" outlineLevel="1">
      <c r="A35" s="400"/>
      <c r="B35" s="426" t="s">
        <v>49</v>
      </c>
      <c r="C35" s="427"/>
      <c r="D35" s="427"/>
      <c r="E35" s="428"/>
      <c r="F35" s="381"/>
      <c r="G35" s="382"/>
      <c r="H35" s="382"/>
      <c r="I35" s="382"/>
      <c r="J35" s="382"/>
      <c r="K35" s="382"/>
      <c r="L35" s="382"/>
      <c r="M35" s="382"/>
      <c r="N35" s="382"/>
      <c r="O35" s="383"/>
      <c r="P35" s="386"/>
      <c r="Q35" s="387"/>
      <c r="R35" s="387"/>
      <c r="S35" s="387"/>
      <c r="AF35" s="226" t="s">
        <v>377</v>
      </c>
      <c r="AG35" s="226" t="s">
        <v>368</v>
      </c>
      <c r="AH35" s="226" t="s">
        <v>316</v>
      </c>
      <c r="AI35" s="226" t="s">
        <v>350</v>
      </c>
    </row>
    <row r="36" spans="1:36" ht="34.5" customHeight="1" outlineLevel="1">
      <c r="A36" s="236" t="s">
        <v>82</v>
      </c>
      <c r="B36" s="381"/>
      <c r="C36" s="382"/>
      <c r="D36" s="382"/>
      <c r="E36" s="382"/>
      <c r="F36" s="382"/>
      <c r="G36" s="382"/>
      <c r="H36" s="383"/>
      <c r="I36" s="275"/>
      <c r="J36" s="275"/>
      <c r="K36" s="275"/>
      <c r="M36" s="222"/>
      <c r="N36" s="222"/>
      <c r="O36" s="222"/>
      <c r="P36" s="222"/>
      <c r="AF36" s="217" t="b">
        <v>1</v>
      </c>
      <c r="AG36" s="217" t="b">
        <v>0</v>
      </c>
      <c r="AH36" s="217">
        <f>COUNTIF(AF36:AG36,TRUE)</f>
        <v>1</v>
      </c>
      <c r="AI36" s="218" t="str">
        <f>_xlfn.IFS(AH36&gt;=2,"要確認",AH36=0,"未選択",AND(AH36=1,AF36=TRUE),"メール必要",AND(AH36=1,AG36=TRUE),"メール不要")</f>
        <v>メール必要</v>
      </c>
    </row>
    <row r="37" spans="1:36" ht="20.100000000000001" customHeight="1"/>
    <row r="38" spans="1:36" ht="20.100000000000001" customHeight="1" outlineLevel="1">
      <c r="A38" s="391" t="s">
        <v>60</v>
      </c>
      <c r="B38" s="391"/>
      <c r="C38" s="391"/>
    </row>
    <row r="39" spans="1:36" ht="30" customHeight="1" outlineLevel="1">
      <c r="A39" s="236" t="s">
        <v>56</v>
      </c>
      <c r="B39" s="392"/>
      <c r="C39" s="393"/>
      <c r="D39" s="393"/>
      <c r="E39" s="393"/>
      <c r="F39" s="393"/>
      <c r="G39" s="394"/>
      <c r="H39" s="380" t="s">
        <v>69</v>
      </c>
      <c r="I39" s="365"/>
      <c r="J39" s="365"/>
      <c r="K39" s="365"/>
      <c r="L39" s="365"/>
      <c r="M39" s="365"/>
      <c r="N39" s="365"/>
      <c r="O39" s="365"/>
      <c r="P39" s="365"/>
      <c r="Q39" s="365"/>
      <c r="R39" s="365"/>
    </row>
    <row r="40" spans="1:36" ht="30" customHeight="1" outlineLevel="1">
      <c r="A40" s="236" t="s">
        <v>57</v>
      </c>
      <c r="B40" s="395"/>
      <c r="C40" s="396"/>
      <c r="D40" s="396"/>
      <c r="E40" s="396"/>
      <c r="F40" s="396"/>
      <c r="G40" s="397"/>
      <c r="H40" s="380"/>
      <c r="I40" s="365"/>
      <c r="J40" s="365"/>
      <c r="K40" s="365"/>
      <c r="L40" s="365"/>
      <c r="M40" s="365"/>
      <c r="N40" s="365"/>
      <c r="O40" s="365"/>
      <c r="P40" s="365"/>
      <c r="Q40" s="365"/>
      <c r="R40" s="365"/>
    </row>
    <row r="41" spans="1:36" ht="35.1" customHeight="1" outlineLevel="1">
      <c r="A41" s="236" t="s">
        <v>28</v>
      </c>
      <c r="B41" s="228" t="s">
        <v>3</v>
      </c>
      <c r="C41" s="229" t="s">
        <v>29</v>
      </c>
      <c r="D41" s="229"/>
      <c r="E41" s="229" t="s">
        <v>3</v>
      </c>
      <c r="F41" s="229" t="s">
        <v>30</v>
      </c>
      <c r="G41" s="229"/>
      <c r="H41" s="229" t="s">
        <v>3</v>
      </c>
      <c r="I41" s="229" t="s">
        <v>31</v>
      </c>
      <c r="J41" s="318"/>
      <c r="K41" s="380" t="s">
        <v>70</v>
      </c>
      <c r="L41" s="365"/>
      <c r="M41" s="365"/>
      <c r="N41" s="365"/>
      <c r="O41" s="365"/>
      <c r="P41" s="365"/>
      <c r="Q41" s="365"/>
      <c r="R41" s="365"/>
      <c r="S41" s="365"/>
      <c r="AF41" s="226" t="s">
        <v>369</v>
      </c>
      <c r="AG41" s="226" t="s">
        <v>370</v>
      </c>
      <c r="AH41" s="226" t="s">
        <v>371</v>
      </c>
      <c r="AI41" s="226" t="s">
        <v>316</v>
      </c>
      <c r="AJ41" s="226" t="s">
        <v>350</v>
      </c>
    </row>
    <row r="42" spans="1:36" ht="34.5" customHeight="1" outlineLevel="1">
      <c r="A42" s="227" t="s">
        <v>95</v>
      </c>
      <c r="B42" s="388"/>
      <c r="C42" s="389"/>
      <c r="D42" s="389"/>
      <c r="E42" s="389"/>
      <c r="F42" s="389"/>
      <c r="G42" s="389"/>
      <c r="H42" s="389"/>
      <c r="I42" s="389"/>
      <c r="J42" s="389"/>
      <c r="K42" s="390"/>
      <c r="L42" s="380" t="s">
        <v>76</v>
      </c>
      <c r="M42" s="365"/>
      <c r="N42" s="365"/>
      <c r="O42" s="365"/>
      <c r="P42" s="365"/>
      <c r="Q42" s="365"/>
      <c r="R42" s="365"/>
      <c r="S42" s="365"/>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 customHeight="1" outlineLevel="1">
      <c r="A43" s="227" t="s">
        <v>58</v>
      </c>
      <c r="B43" s="381"/>
      <c r="C43" s="382"/>
      <c r="D43" s="382"/>
      <c r="E43" s="382"/>
      <c r="F43" s="382"/>
      <c r="G43" s="382"/>
      <c r="H43" s="382"/>
      <c r="I43" s="382"/>
      <c r="J43" s="382"/>
      <c r="K43" s="382"/>
      <c r="L43" s="382"/>
      <c r="M43" s="382"/>
      <c r="N43" s="382"/>
      <c r="O43" s="383"/>
      <c r="P43" s="380" t="s">
        <v>85</v>
      </c>
      <c r="Q43" s="365"/>
      <c r="R43" s="365"/>
      <c r="S43" s="278"/>
      <c r="T43" s="278"/>
    </row>
    <row r="44" spans="1:36" ht="35.1" customHeight="1" outlineLevel="1">
      <c r="A44" s="227" t="s">
        <v>59</v>
      </c>
      <c r="B44" s="381"/>
      <c r="C44" s="382"/>
      <c r="D44" s="382"/>
      <c r="E44" s="382"/>
      <c r="F44" s="382"/>
      <c r="G44" s="382"/>
      <c r="H44" s="382"/>
      <c r="I44" s="382"/>
      <c r="J44" s="382"/>
      <c r="K44" s="382"/>
      <c r="L44" s="382"/>
      <c r="M44" s="382"/>
      <c r="N44" s="382"/>
      <c r="O44" s="383"/>
      <c r="P44" s="380"/>
      <c r="Q44" s="365"/>
      <c r="R44" s="365"/>
      <c r="S44" s="278"/>
      <c r="T44" s="278"/>
    </row>
    <row r="45" spans="1:36" ht="22.5" customHeight="1" thickBot="1">
      <c r="P45" s="220" t="s">
        <v>0</v>
      </c>
    </row>
    <row r="46" spans="1:36" ht="30" customHeight="1">
      <c r="A46" s="279" t="s">
        <v>651</v>
      </c>
      <c r="B46" s="305"/>
      <c r="C46" s="305"/>
      <c r="D46" s="305"/>
      <c r="E46" s="305"/>
      <c r="F46" s="305"/>
      <c r="G46" s="305"/>
      <c r="H46" s="305"/>
      <c r="I46" s="305"/>
      <c r="J46" s="305"/>
      <c r="K46" s="305"/>
      <c r="L46" s="305"/>
      <c r="M46" s="305"/>
      <c r="N46" s="305"/>
      <c r="O46" s="305"/>
      <c r="P46" s="305"/>
      <c r="Q46" s="305"/>
      <c r="R46" s="280"/>
    </row>
    <row r="47" spans="1:36" ht="30" customHeight="1">
      <c r="A47" s="423" t="s">
        <v>61</v>
      </c>
      <c r="B47" s="423"/>
      <c r="C47" s="423"/>
      <c r="D47" s="423"/>
      <c r="E47" s="423"/>
      <c r="F47" s="423"/>
      <c r="G47" s="423"/>
      <c r="H47" s="423"/>
      <c r="I47" s="423"/>
      <c r="J47" s="423"/>
      <c r="K47" s="423"/>
      <c r="L47" s="423"/>
      <c r="M47" s="423"/>
      <c r="N47" s="423"/>
      <c r="O47" s="423"/>
      <c r="P47" s="423"/>
      <c r="Q47" s="319"/>
      <c r="R47" s="307"/>
    </row>
    <row r="48" spans="1:36" ht="24.95" customHeight="1">
      <c r="A48" s="281" t="s">
        <v>62</v>
      </c>
      <c r="B48" s="282"/>
      <c r="C48" s="282"/>
      <c r="D48" s="282"/>
      <c r="E48" s="282"/>
      <c r="F48" s="282"/>
      <c r="G48" s="282"/>
      <c r="H48" s="282"/>
      <c r="I48" s="282"/>
      <c r="J48" s="282"/>
      <c r="K48" s="282"/>
      <c r="L48" s="282"/>
      <c r="M48" s="282"/>
      <c r="N48" s="282"/>
      <c r="O48" s="282"/>
      <c r="P48" s="282"/>
      <c r="Q48" s="282"/>
      <c r="R48" s="283"/>
    </row>
    <row r="49" spans="1:18" ht="24.95" customHeight="1">
      <c r="A49" s="284" t="s">
        <v>86</v>
      </c>
      <c r="B49" s="282"/>
      <c r="C49" s="282"/>
      <c r="D49" s="282"/>
      <c r="E49" s="282"/>
      <c r="F49" s="282"/>
      <c r="G49" s="282"/>
      <c r="H49" s="282"/>
      <c r="I49" s="282"/>
      <c r="J49" s="282"/>
      <c r="K49" s="282"/>
      <c r="L49" s="282"/>
      <c r="M49" s="282"/>
      <c r="N49" s="282"/>
      <c r="O49" s="282"/>
      <c r="P49" s="282"/>
      <c r="Q49" s="282"/>
      <c r="R49" s="283"/>
    </row>
    <row r="50" spans="1:18" ht="24.95" customHeight="1">
      <c r="A50" s="284"/>
      <c r="B50" s="282"/>
      <c r="C50" s="282"/>
      <c r="D50" s="282"/>
      <c r="E50" s="282"/>
      <c r="F50" s="282"/>
      <c r="G50" s="282"/>
      <c r="H50" s="282"/>
      <c r="I50" s="282"/>
      <c r="J50" s="282"/>
      <c r="K50" s="282"/>
      <c r="L50" s="282"/>
      <c r="M50" s="282"/>
      <c r="N50" s="282"/>
      <c r="O50" s="282"/>
      <c r="P50" s="282"/>
      <c r="Q50" s="282"/>
      <c r="R50" s="283"/>
    </row>
    <row r="51" spans="1:18" ht="24.95" customHeight="1" thickBot="1">
      <c r="A51" s="285" t="s">
        <v>641</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 customHeight="1"/>
  </sheetData>
  <sheetProtection selectLockedCells="1"/>
  <mergeCells count="88">
    <mergeCell ref="D1:M2"/>
    <mergeCell ref="M3:O3"/>
    <mergeCell ref="P3:R3"/>
    <mergeCell ref="B4:R4"/>
    <mergeCell ref="A6:A7"/>
    <mergeCell ref="L7:S7"/>
    <mergeCell ref="B8:R8"/>
    <mergeCell ref="B9:R9"/>
    <mergeCell ref="B10:C10"/>
    <mergeCell ref="E10:F10"/>
    <mergeCell ref="H10:I10"/>
    <mergeCell ref="K10:O10"/>
    <mergeCell ref="P10:S10"/>
    <mergeCell ref="B11:O11"/>
    <mergeCell ref="P11:S11"/>
    <mergeCell ref="A12:A15"/>
    <mergeCell ref="B12:I12"/>
    <mergeCell ref="J12:O12"/>
    <mergeCell ref="P12:S13"/>
    <mergeCell ref="B15:F15"/>
    <mergeCell ref="G15:L15"/>
    <mergeCell ref="M15:R15"/>
    <mergeCell ref="Y12:AH12"/>
    <mergeCell ref="B13:D13"/>
    <mergeCell ref="F13:I13"/>
    <mergeCell ref="J13:O13"/>
    <mergeCell ref="B14:F14"/>
    <mergeCell ref="G14:L14"/>
    <mergeCell ref="M14:R14"/>
    <mergeCell ref="B16:G16"/>
    <mergeCell ref="H16:J16"/>
    <mergeCell ref="K16:O16"/>
    <mergeCell ref="P16:S17"/>
    <mergeCell ref="B17:G17"/>
    <mergeCell ref="H17:J17"/>
    <mergeCell ref="K17:O17"/>
    <mergeCell ref="B18:S18"/>
    <mergeCell ref="A19:A20"/>
    <mergeCell ref="B19:F19"/>
    <mergeCell ref="G19:H19"/>
    <mergeCell ref="I19:J19"/>
    <mergeCell ref="K19:N19"/>
    <mergeCell ref="O19:S20"/>
    <mergeCell ref="B20:F20"/>
    <mergeCell ref="G20:H20"/>
    <mergeCell ref="I20:J20"/>
    <mergeCell ref="K20:N20"/>
    <mergeCell ref="B22:H22"/>
    <mergeCell ref="B23:R23"/>
    <mergeCell ref="B24:R24"/>
    <mergeCell ref="U25:AB25"/>
    <mergeCell ref="B28:S28"/>
    <mergeCell ref="C27:D27"/>
    <mergeCell ref="F27:G27"/>
    <mergeCell ref="I27:J27"/>
    <mergeCell ref="L27:M27"/>
    <mergeCell ref="O27:P27"/>
    <mergeCell ref="A29:A31"/>
    <mergeCell ref="B29:E29"/>
    <mergeCell ref="L29:O29"/>
    <mergeCell ref="P29:R29"/>
    <mergeCell ref="B30:E30"/>
    <mergeCell ref="F30:G30"/>
    <mergeCell ref="I30:J30"/>
    <mergeCell ref="L30:M30"/>
    <mergeCell ref="B31:E31"/>
    <mergeCell ref="A32:A35"/>
    <mergeCell ref="B32:E32"/>
    <mergeCell ref="J32:S32"/>
    <mergeCell ref="B33:E33"/>
    <mergeCell ref="F33:O33"/>
    <mergeCell ref="P33:S35"/>
    <mergeCell ref="B34:E34"/>
    <mergeCell ref="F34:O34"/>
    <mergeCell ref="B35:E35"/>
    <mergeCell ref="F35:O35"/>
    <mergeCell ref="A47:P47"/>
    <mergeCell ref="B36:H36"/>
    <mergeCell ref="A38:C38"/>
    <mergeCell ref="B39:G39"/>
    <mergeCell ref="H39:R40"/>
    <mergeCell ref="B40:G40"/>
    <mergeCell ref="K41:S41"/>
    <mergeCell ref="B42:K42"/>
    <mergeCell ref="L42:S42"/>
    <mergeCell ref="B43:O43"/>
    <mergeCell ref="P43:R44"/>
    <mergeCell ref="B44:O44"/>
  </mergeCells>
  <phoneticPr fontId="2"/>
  <conditionalFormatting sqref="A27:T36">
    <cfRule type="expression" dxfId="7" priority="6">
      <formula>$AN$10&lt;&gt;"企業、団体等（個人事業主含む）"</formula>
    </cfRule>
  </conditionalFormatting>
  <conditionalFormatting sqref="U23">
    <cfRule type="containsText" dxfId="6" priority="7" operator="containsText" text="要確認">
      <formula>NOT(ISERROR(SEARCH("要確認",U23)))</formula>
    </cfRule>
  </conditionalFormatting>
  <conditionalFormatting sqref="B16:G16">
    <cfRule type="expression" dxfId="5" priority="5">
      <formula>OR($AN$10=$AH$9,$AN$10=$AI$9,$AN$10=$AJ$9,$AN$10=$AL$9)</formula>
    </cfRule>
  </conditionalFormatting>
  <conditionalFormatting sqref="B17:G17">
    <cfRule type="expression" dxfId="4" priority="4">
      <formula>$AN$10&lt;&gt;"東京科学大学の学生"</formula>
    </cfRule>
  </conditionalFormatting>
  <conditionalFormatting sqref="B10:J10">
    <cfRule type="expression" dxfId="3" priority="3">
      <formula>OR($AN$10=$AK$9,$AN$10=$AL$9)</formula>
    </cfRule>
  </conditionalFormatting>
  <conditionalFormatting sqref="B11:O11">
    <cfRule type="expression" dxfId="2" priority="2">
      <formula>$AN$10=$AL$9</formula>
    </cfRule>
  </conditionalFormatting>
  <conditionalFormatting sqref="K17:O17">
    <cfRule type="expression" dxfId="1" priority="1">
      <formula>OR($AN$10=$AL$9,$AN$10=$AK$9)</formula>
    </cfRule>
  </conditionalFormatting>
  <dataValidations count="4">
    <dataValidation imeMode="fullKatakana" allowBlank="1" showInputMessage="1" showErrorMessage="1" promptTitle="ーーーーーーーーーーーーーーーーーーーーーーー" prompt="カナには法人格（カブシキガイシャ等）は記載不要です。" sqref="B9:R9" xr:uid="{7F2395E4-C4D8-4538-B665-34CDA8AFBA6A}"/>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103CCDD5-3B99-4C7A-B1D0-B2678E8F77D3}"/>
    <dataValidation imeMode="fullKatakana" allowBlank="1" showInputMessage="1" showErrorMessage="1" sqref="B44 B25:R25 B8:R8" xr:uid="{ECDFDDB7-EBE5-4AD1-9203-AA7A24B1D07D}"/>
    <dataValidation imeMode="disabled" allowBlank="1" showInputMessage="1" showErrorMessage="1" sqref="H10:I10 E10:F10 B10:C10 B13 F29 B36 K19 F13 B22:H22 H33:O35 F30:G30 L30:M30 I30:J30 B18:G18 B16:B17 B42 B32:G35" xr:uid="{46673832-9348-4344-ABA6-CCD0856555C7}"/>
  </dataValidations>
  <hyperlinks>
    <hyperlink ref="U19" r:id="rId1" display="金融機関コード検索／Bank code serch" xr:uid="{BE7D61B3-7BD4-4D7D-B9FB-1B282FED27CA}"/>
    <hyperlink ref="A47" r:id="rId2" xr:uid="{E6048411-E56E-4134-842E-0C14B80A5C50}"/>
  </hyperlinks>
  <printOptions horizontalCentered="1"/>
  <pageMargins left="0.31496062992125984" right="0.27559055118110237" top="0.39370078740157483" bottom="0.23622047244094491" header="0.19685039370078741" footer="0.15748031496062992"/>
  <pageSetup paperSize="9" scale="51"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1</xdr:col>
                    <xdr:colOff>104775</xdr:colOff>
                    <xdr:row>20</xdr:row>
                    <xdr:rowOff>85725</xdr:rowOff>
                  </from>
                  <to>
                    <xdr:col>3</xdr:col>
                    <xdr:colOff>0</xdr:colOff>
                    <xdr:row>20</xdr:row>
                    <xdr:rowOff>352425</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85725</xdr:colOff>
                    <xdr:row>20</xdr:row>
                    <xdr:rowOff>85725</xdr:rowOff>
                  </from>
                  <to>
                    <xdr:col>5</xdr:col>
                    <xdr:colOff>9525</xdr:colOff>
                    <xdr:row>20</xdr:row>
                    <xdr:rowOff>381000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1</xdr:col>
                    <xdr:colOff>104775</xdr:colOff>
                    <xdr:row>26</xdr:row>
                    <xdr:rowOff>66675</xdr:rowOff>
                  </from>
                  <to>
                    <xdr:col>3</xdr:col>
                    <xdr:colOff>381000</xdr:colOff>
                    <xdr:row>26</xdr:row>
                    <xdr:rowOff>381000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4</xdr:col>
                    <xdr:colOff>104775</xdr:colOff>
                    <xdr:row>26</xdr:row>
                    <xdr:rowOff>57150</xdr:rowOff>
                  </from>
                  <to>
                    <xdr:col>6</xdr:col>
                    <xdr:colOff>352425</xdr:colOff>
                    <xdr:row>26</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7</xdr:col>
                    <xdr:colOff>104775</xdr:colOff>
                    <xdr:row>26</xdr:row>
                    <xdr:rowOff>66675</xdr:rowOff>
                  </from>
                  <to>
                    <xdr:col>9</xdr:col>
                    <xdr:colOff>381000</xdr:colOff>
                    <xdr:row>26</xdr:row>
                    <xdr:rowOff>352425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10</xdr:col>
                    <xdr:colOff>104775</xdr:colOff>
                    <xdr:row>26</xdr:row>
                    <xdr:rowOff>85725</xdr:rowOff>
                  </from>
                  <to>
                    <xdr:col>12</xdr:col>
                    <xdr:colOff>381000</xdr:colOff>
                    <xdr:row>26</xdr:row>
                    <xdr:rowOff>342900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1</xdr:col>
                    <xdr:colOff>104775</xdr:colOff>
                    <xdr:row>40</xdr:row>
                    <xdr:rowOff>85725</xdr:rowOff>
                  </from>
                  <to>
                    <xdr:col>3</xdr:col>
                    <xdr:colOff>352425</xdr:colOff>
                    <xdr:row>40</xdr:row>
                    <xdr:rowOff>381000</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4</xdr:col>
                    <xdr:colOff>85725</xdr:colOff>
                    <xdr:row>40</xdr:row>
                    <xdr:rowOff>85725</xdr:rowOff>
                  </from>
                  <to>
                    <xdr:col>6</xdr:col>
                    <xdr:colOff>342900</xdr:colOff>
                    <xdr:row>40</xdr:row>
                    <xdr:rowOff>381000</xdr:rowOff>
                  </to>
                </anchor>
              </controlPr>
            </control>
          </mc:Choice>
        </mc:AlternateContent>
        <mc:AlternateContent xmlns:mc="http://schemas.openxmlformats.org/markup-compatibility/2006">
          <mc:Choice Requires="x14">
            <control shapeId="8201" r:id="rId14" name="Check Box 9">
              <controlPr defaultSize="0" autoFill="0" autoLine="0" autoPict="0">
                <anchor moveWithCells="1">
                  <from>
                    <xdr:col>7</xdr:col>
                    <xdr:colOff>66675</xdr:colOff>
                    <xdr:row>40</xdr:row>
                    <xdr:rowOff>104775</xdr:rowOff>
                  </from>
                  <to>
                    <xdr:col>9</xdr:col>
                    <xdr:colOff>352425</xdr:colOff>
                    <xdr:row>40</xdr:row>
                    <xdr:rowOff>352425</xdr:rowOff>
                  </to>
                </anchor>
              </controlPr>
            </control>
          </mc:Choice>
        </mc:AlternateContent>
        <mc:AlternateContent xmlns:mc="http://schemas.openxmlformats.org/markup-compatibility/2006">
          <mc:Choice Requires="x14">
            <control shapeId="8202" r:id="rId15" name="Check Box 10">
              <controlPr defaultSize="0" autoFill="0" autoLine="0" autoPict="0">
                <anchor moveWithCells="1">
                  <from>
                    <xdr:col>13</xdr:col>
                    <xdr:colOff>104775</xdr:colOff>
                    <xdr:row>26</xdr:row>
                    <xdr:rowOff>85725</xdr:rowOff>
                  </from>
                  <to>
                    <xdr:col>15</xdr:col>
                    <xdr:colOff>352425</xdr:colOff>
                    <xdr:row>26</xdr:row>
                    <xdr:rowOff>352425</xdr:rowOff>
                  </to>
                </anchor>
              </controlPr>
            </control>
          </mc:Choice>
        </mc:AlternateContent>
        <mc:AlternateContent xmlns:mc="http://schemas.openxmlformats.org/markup-compatibility/2006">
          <mc:Choice Requires="x14">
            <control shapeId="8203" r:id="rId16" name="Check Box 11">
              <controlPr defaultSize="0" autoFill="0" autoLine="0" autoPict="0">
                <anchor moveWithCells="1">
                  <from>
                    <xdr:col>1</xdr:col>
                    <xdr:colOff>104775</xdr:colOff>
                    <xdr:row>4</xdr:row>
                    <xdr:rowOff>66675</xdr:rowOff>
                  </from>
                  <to>
                    <xdr:col>2</xdr:col>
                    <xdr:colOff>390525</xdr:colOff>
                    <xdr:row>4</xdr:row>
                    <xdr:rowOff>381000</xdr:rowOff>
                  </to>
                </anchor>
              </controlPr>
            </control>
          </mc:Choice>
        </mc:AlternateContent>
        <mc:AlternateContent xmlns:mc="http://schemas.openxmlformats.org/markup-compatibility/2006">
          <mc:Choice Requires="x14">
            <control shapeId="8204" r:id="rId17" name="Check Box 12">
              <controlPr defaultSize="0" autoFill="0" autoLine="0" autoPict="0">
                <anchor moveWithCells="1">
                  <from>
                    <xdr:col>1</xdr:col>
                    <xdr:colOff>114300</xdr:colOff>
                    <xdr:row>5</xdr:row>
                    <xdr:rowOff>66675</xdr:rowOff>
                  </from>
                  <to>
                    <xdr:col>3</xdr:col>
                    <xdr:colOff>295275</xdr:colOff>
                    <xdr:row>5</xdr:row>
                    <xdr:rowOff>352425</xdr:rowOff>
                  </to>
                </anchor>
              </controlPr>
            </control>
          </mc:Choice>
        </mc:AlternateContent>
        <mc:AlternateContent xmlns:mc="http://schemas.openxmlformats.org/markup-compatibility/2006">
          <mc:Choice Requires="x14">
            <control shapeId="8205" r:id="rId18" name="Check Box 13">
              <controlPr defaultSize="0" autoFill="0" autoLine="0" autoPict="0">
                <anchor moveWithCells="1">
                  <from>
                    <xdr:col>4</xdr:col>
                    <xdr:colOff>114300</xdr:colOff>
                    <xdr:row>5</xdr:row>
                    <xdr:rowOff>66675</xdr:rowOff>
                  </from>
                  <to>
                    <xdr:col>6</xdr:col>
                    <xdr:colOff>381000</xdr:colOff>
                    <xdr:row>5</xdr:row>
                    <xdr:rowOff>381000</xdr:rowOff>
                  </to>
                </anchor>
              </controlPr>
            </control>
          </mc:Choice>
        </mc:AlternateContent>
        <mc:AlternateContent xmlns:mc="http://schemas.openxmlformats.org/markup-compatibility/2006">
          <mc:Choice Requires="x14">
            <control shapeId="8206" r:id="rId19" name="Check Box 14">
              <controlPr defaultSize="0" autoFill="0" autoLine="0" autoPict="0">
                <anchor moveWithCells="1">
                  <from>
                    <xdr:col>8</xdr:col>
                    <xdr:colOff>104775</xdr:colOff>
                    <xdr:row>5</xdr:row>
                    <xdr:rowOff>85725</xdr:rowOff>
                  </from>
                  <to>
                    <xdr:col>12</xdr:col>
                    <xdr:colOff>247650</xdr:colOff>
                    <xdr:row>5</xdr:row>
                    <xdr:rowOff>381000</xdr:rowOff>
                  </to>
                </anchor>
              </controlPr>
            </control>
          </mc:Choice>
        </mc:AlternateContent>
        <mc:AlternateContent xmlns:mc="http://schemas.openxmlformats.org/markup-compatibility/2006">
          <mc:Choice Requires="x14">
            <control shapeId="8207" r:id="rId20" name="Check Box 15">
              <controlPr defaultSize="0" autoFill="0" autoLine="0" autoPict="0">
                <anchor moveWithCells="1">
                  <from>
                    <xdr:col>16</xdr:col>
                    <xdr:colOff>47625</xdr:colOff>
                    <xdr:row>5</xdr:row>
                    <xdr:rowOff>57150</xdr:rowOff>
                  </from>
                  <to>
                    <xdr:col>17</xdr:col>
                    <xdr:colOff>800100</xdr:colOff>
                    <xdr:row>5</xdr:row>
                    <xdr:rowOff>371475</xdr:rowOff>
                  </to>
                </anchor>
              </controlPr>
            </control>
          </mc:Choice>
        </mc:AlternateContent>
        <mc:AlternateContent xmlns:mc="http://schemas.openxmlformats.org/markup-compatibility/2006">
          <mc:Choice Requires="x14">
            <control shapeId="8208" r:id="rId21" name="Check Box 16">
              <controlPr defaultSize="0" autoFill="0" autoLine="0" autoPict="0">
                <anchor moveWithCells="1">
                  <from>
                    <xdr:col>13</xdr:col>
                    <xdr:colOff>114300</xdr:colOff>
                    <xdr:row>5</xdr:row>
                    <xdr:rowOff>57150</xdr:rowOff>
                  </from>
                  <to>
                    <xdr:col>15</xdr:col>
                    <xdr:colOff>219075</xdr:colOff>
                    <xdr:row>5</xdr:row>
                    <xdr:rowOff>419100</xdr:rowOff>
                  </to>
                </anchor>
              </controlPr>
            </control>
          </mc:Choice>
        </mc:AlternateContent>
        <mc:AlternateContent xmlns:mc="http://schemas.openxmlformats.org/markup-compatibility/2006">
          <mc:Choice Requires="x14">
            <control shapeId="8209" r:id="rId22" name="Check Box 17">
              <controlPr defaultSize="0" autoFill="0" autoLine="0" autoPict="0">
                <anchor moveWithCells="1">
                  <from>
                    <xdr:col>5</xdr:col>
                    <xdr:colOff>104775</xdr:colOff>
                    <xdr:row>30</xdr:row>
                    <xdr:rowOff>57150</xdr:rowOff>
                  </from>
                  <to>
                    <xdr:col>6</xdr:col>
                    <xdr:colOff>381000</xdr:colOff>
                    <xdr:row>30</xdr:row>
                    <xdr:rowOff>352425</xdr:rowOff>
                  </to>
                </anchor>
              </controlPr>
            </control>
          </mc:Choice>
        </mc:AlternateContent>
        <mc:AlternateContent xmlns:mc="http://schemas.openxmlformats.org/markup-compatibility/2006">
          <mc:Choice Requires="x14">
            <control shapeId="8210" r:id="rId23" name="Check Box 18">
              <controlPr defaultSize="0" autoFill="0" autoLine="0" autoPict="0">
                <anchor moveWithCells="1">
                  <from>
                    <xdr:col>7</xdr:col>
                    <xdr:colOff>104775</xdr:colOff>
                    <xdr:row>30</xdr:row>
                    <xdr:rowOff>28575</xdr:rowOff>
                  </from>
                  <to>
                    <xdr:col>9</xdr:col>
                    <xdr:colOff>0</xdr:colOff>
                    <xdr:row>30</xdr:row>
                    <xdr:rowOff>381000</xdr:rowOff>
                  </to>
                </anchor>
              </controlPr>
            </control>
          </mc:Choice>
        </mc:AlternateContent>
        <mc:AlternateContent xmlns:mc="http://schemas.openxmlformats.org/markup-compatibility/2006">
          <mc:Choice Requires="x14">
            <control shapeId="8211" r:id="rId24" name="Check Box 19">
              <controlPr defaultSize="0" autoFill="0" autoLine="0" autoPict="0">
                <anchor moveWithCells="1">
                  <from>
                    <xdr:col>9</xdr:col>
                    <xdr:colOff>104775</xdr:colOff>
                    <xdr:row>30</xdr:row>
                    <xdr:rowOff>66675</xdr:rowOff>
                  </from>
                  <to>
                    <xdr:col>11</xdr:col>
                    <xdr:colOff>247650</xdr:colOff>
                    <xdr:row>30</xdr:row>
                    <xdr:rowOff>352425</xdr:rowOff>
                  </to>
                </anchor>
              </controlPr>
            </control>
          </mc:Choice>
        </mc:AlternateContent>
        <mc:AlternateContent xmlns:mc="http://schemas.openxmlformats.org/markup-compatibility/2006">
          <mc:Choice Requires="x14">
            <control shapeId="8212" r:id="rId25" name="Check Box 20">
              <controlPr defaultSize="0" autoFill="0" autoLine="0" autoPict="0">
                <anchor moveWithCells="1">
                  <from>
                    <xdr:col>5</xdr:col>
                    <xdr:colOff>104775</xdr:colOff>
                    <xdr:row>31</xdr:row>
                    <xdr:rowOff>66675</xdr:rowOff>
                  </from>
                  <to>
                    <xdr:col>6</xdr:col>
                    <xdr:colOff>381000</xdr:colOff>
                    <xdr:row>31</xdr:row>
                    <xdr:rowOff>381000</xdr:rowOff>
                  </to>
                </anchor>
              </controlPr>
            </control>
          </mc:Choice>
        </mc:AlternateContent>
        <mc:AlternateContent xmlns:mc="http://schemas.openxmlformats.org/markup-compatibility/2006">
          <mc:Choice Requires="x14">
            <control shapeId="8213" r:id="rId26" name="Check Box 21">
              <controlPr defaultSize="0" autoFill="0" autoLine="0" autoPict="0">
                <anchor moveWithCells="1">
                  <from>
                    <xdr:col>7</xdr:col>
                    <xdr:colOff>104775</xdr:colOff>
                    <xdr:row>31</xdr:row>
                    <xdr:rowOff>66675</xdr:rowOff>
                  </from>
                  <to>
                    <xdr:col>8</xdr:col>
                    <xdr:colOff>381000</xdr:colOff>
                    <xdr:row>31</xdr:row>
                    <xdr:rowOff>381000</xdr:rowOff>
                  </to>
                </anchor>
              </controlPr>
            </control>
          </mc:Choice>
        </mc:AlternateContent>
        <mc:AlternateContent xmlns:mc="http://schemas.openxmlformats.org/markup-compatibility/2006">
          <mc:Choice Requires="x14">
            <control shapeId="8214" r:id="rId27" name="Check Box 22">
              <controlPr defaultSize="0" autoFill="0" autoLine="0" autoPict="0">
                <anchor moveWithCells="1">
                  <from>
                    <xdr:col>5</xdr:col>
                    <xdr:colOff>409575</xdr:colOff>
                    <xdr:row>18</xdr:row>
                    <xdr:rowOff>66675</xdr:rowOff>
                  </from>
                  <to>
                    <xdr:col>8</xdr:col>
                    <xdr:colOff>0</xdr:colOff>
                    <xdr:row>18</xdr:row>
                    <xdr:rowOff>295275</xdr:rowOff>
                  </to>
                </anchor>
              </controlPr>
            </control>
          </mc:Choice>
        </mc:AlternateContent>
        <mc:AlternateContent xmlns:mc="http://schemas.openxmlformats.org/markup-compatibility/2006">
          <mc:Choice Requires="x14">
            <control shapeId="8215" r:id="rId28" name="Check Box 23">
              <controlPr defaultSize="0" autoFill="0" autoLine="0" autoPict="0">
                <anchor moveWithCells="1">
                  <from>
                    <xdr:col>3</xdr:col>
                    <xdr:colOff>104775</xdr:colOff>
                    <xdr:row>4</xdr:row>
                    <xdr:rowOff>66675</xdr:rowOff>
                  </from>
                  <to>
                    <xdr:col>4</xdr:col>
                    <xdr:colOff>390525</xdr:colOff>
                    <xdr:row>4</xdr:row>
                    <xdr:rowOff>390525</xdr:rowOff>
                  </to>
                </anchor>
              </controlPr>
            </control>
          </mc:Choice>
        </mc:AlternateContent>
        <mc:AlternateContent xmlns:mc="http://schemas.openxmlformats.org/markup-compatibility/2006">
          <mc:Choice Requires="x14">
            <control shapeId="8216" r:id="rId29" name="Check Box 24">
              <controlPr defaultSize="0" autoFill="0" autoLine="0" autoPict="0">
                <anchor moveWithCells="1">
                  <from>
                    <xdr:col>1</xdr:col>
                    <xdr:colOff>104775</xdr:colOff>
                    <xdr:row>6</xdr:row>
                    <xdr:rowOff>85725</xdr:rowOff>
                  </from>
                  <to>
                    <xdr:col>7</xdr:col>
                    <xdr:colOff>152400</xdr:colOff>
                    <xdr:row>6</xdr:row>
                    <xdr:rowOff>381000</xdr:rowOff>
                  </to>
                </anchor>
              </controlPr>
            </control>
          </mc:Choice>
        </mc:AlternateContent>
        <mc:AlternateContent xmlns:mc="http://schemas.openxmlformats.org/markup-compatibility/2006">
          <mc:Choice Requires="x14">
            <control shapeId="8217" r:id="rId30" name="Check Box 25">
              <controlPr defaultSize="0" autoFill="0" autoLine="0" autoPict="0">
                <anchor moveWithCells="1">
                  <from>
                    <xdr:col>5</xdr:col>
                    <xdr:colOff>409575</xdr:colOff>
                    <xdr:row>18</xdr:row>
                    <xdr:rowOff>352425</xdr:rowOff>
                  </from>
                  <to>
                    <xdr:col>8</xdr:col>
                    <xdr:colOff>0</xdr:colOff>
                    <xdr:row>18</xdr:row>
                    <xdr:rowOff>581025</xdr:rowOff>
                  </to>
                </anchor>
              </controlPr>
            </control>
          </mc:Choice>
        </mc:AlternateContent>
        <mc:AlternateContent xmlns:mc="http://schemas.openxmlformats.org/markup-compatibility/2006">
          <mc:Choice Requires="x14">
            <control shapeId="8218" r:id="rId31" name="Check Box 26">
              <controlPr defaultSize="0" autoFill="0" autoLine="0" autoPict="0">
                <anchor moveWithCells="1">
                  <from>
                    <xdr:col>5</xdr:col>
                    <xdr:colOff>409575</xdr:colOff>
                    <xdr:row>19</xdr:row>
                    <xdr:rowOff>28575</xdr:rowOff>
                  </from>
                  <to>
                    <xdr:col>8</xdr:col>
                    <xdr:colOff>0</xdr:colOff>
                    <xdr:row>19</xdr:row>
                    <xdr:rowOff>200025</xdr:rowOff>
                  </to>
                </anchor>
              </controlPr>
            </control>
          </mc:Choice>
        </mc:AlternateContent>
        <mc:AlternateContent xmlns:mc="http://schemas.openxmlformats.org/markup-compatibility/2006">
          <mc:Choice Requires="x14">
            <control shapeId="8219" r:id="rId32" name="Check Box 27">
              <controlPr defaultSize="0" autoFill="0" autoLine="0" autoPict="0">
                <anchor moveWithCells="1">
                  <from>
                    <xdr:col>5</xdr:col>
                    <xdr:colOff>409575</xdr:colOff>
                    <xdr:row>19</xdr:row>
                    <xdr:rowOff>247650</xdr:rowOff>
                  </from>
                  <to>
                    <xdr:col>8</xdr:col>
                    <xdr:colOff>0</xdr:colOff>
                    <xdr:row>19</xdr:row>
                    <xdr:rowOff>409575</xdr:rowOff>
                  </to>
                </anchor>
              </controlPr>
            </control>
          </mc:Choice>
        </mc:AlternateContent>
        <mc:AlternateContent xmlns:mc="http://schemas.openxmlformats.org/markup-compatibility/2006">
          <mc:Choice Requires="x14">
            <control shapeId="8220" r:id="rId33" name="Check Box 28">
              <controlPr defaultSize="0" autoFill="0" autoLine="0" autoPict="0">
                <anchor moveWithCells="1">
                  <from>
                    <xdr:col>5</xdr:col>
                    <xdr:colOff>409575</xdr:colOff>
                    <xdr:row>19</xdr:row>
                    <xdr:rowOff>438150</xdr:rowOff>
                  </from>
                  <to>
                    <xdr:col>8</xdr:col>
                    <xdr:colOff>66675</xdr:colOff>
                    <xdr:row>20</xdr:row>
                    <xdr:rowOff>9525</xdr:rowOff>
                  </to>
                </anchor>
              </controlPr>
            </control>
          </mc:Choice>
        </mc:AlternateContent>
        <mc:AlternateContent xmlns:mc="http://schemas.openxmlformats.org/markup-compatibility/2006">
          <mc:Choice Requires="x14">
            <control shapeId="8221" r:id="rId34" name="Check Box 29">
              <controlPr defaultSize="0" autoFill="0" autoLine="0" autoPict="0">
                <anchor moveWithCells="1">
                  <from>
                    <xdr:col>5</xdr:col>
                    <xdr:colOff>104775</xdr:colOff>
                    <xdr:row>28</xdr:row>
                    <xdr:rowOff>57150</xdr:rowOff>
                  </from>
                  <to>
                    <xdr:col>7</xdr:col>
                    <xdr:colOff>381000</xdr:colOff>
                    <xdr:row>28</xdr:row>
                    <xdr:rowOff>352425</xdr:rowOff>
                  </to>
                </anchor>
              </controlPr>
            </control>
          </mc:Choice>
        </mc:AlternateContent>
        <mc:AlternateContent xmlns:mc="http://schemas.openxmlformats.org/markup-compatibility/2006">
          <mc:Choice Requires="x14">
            <control shapeId="8222" r:id="rId35"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8223" r:id="rId36" name="Check Box 31">
              <controlPr defaultSize="0" autoFill="0" autoLine="0" autoPict="0">
                <anchor moveWithCells="1">
                  <from>
                    <xdr:col>7</xdr:col>
                    <xdr:colOff>133350</xdr:colOff>
                    <xdr:row>4</xdr:row>
                    <xdr:rowOff>85725</xdr:rowOff>
                  </from>
                  <to>
                    <xdr:col>10</xdr:col>
                    <xdr:colOff>66675</xdr:colOff>
                    <xdr:row>4</xdr:row>
                    <xdr:rowOff>381000</xdr:rowOff>
                  </to>
                </anchor>
              </controlPr>
            </control>
          </mc:Choice>
        </mc:AlternateContent>
        <mc:AlternateContent xmlns:mc="http://schemas.openxmlformats.org/markup-compatibility/2006">
          <mc:Choice Requires="x14">
            <control shapeId="8224" r:id="rId37" name="Check Box 32">
              <controlPr defaultSize="0" autoFill="0" autoLine="0" autoPict="0">
                <anchor moveWithCells="1">
                  <from>
                    <xdr:col>11</xdr:col>
                    <xdr:colOff>133350</xdr:colOff>
                    <xdr:row>4</xdr:row>
                    <xdr:rowOff>85725</xdr:rowOff>
                  </from>
                  <to>
                    <xdr:col>14</xdr:col>
                    <xdr:colOff>95250</xdr:colOff>
                    <xdr:row>4</xdr:row>
                    <xdr:rowOff>352425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4B63-5378-4CBF-BF88-949A64A20217}">
  <sheetPr codeName="Sheet4">
    <tabColor theme="6"/>
  </sheetPr>
  <dimension ref="B2:AQ175"/>
  <sheetViews>
    <sheetView topLeftCell="A145" zoomScale="70" zoomScaleNormal="70" workbookViewId="0">
      <selection activeCell="C171" sqref="C171"/>
    </sheetView>
  </sheetViews>
  <sheetFormatPr defaultColWidth="9" defaultRowHeight="15.75"/>
  <cols>
    <col min="1" max="1" width="4.5" style="2" customWidth="1"/>
    <col min="2" max="2" width="19.25" style="2" customWidth="1"/>
    <col min="3" max="3" width="24.125" style="2" customWidth="1"/>
    <col min="4" max="4" width="9" style="2" customWidth="1"/>
    <col min="5" max="5" width="32.125" style="2" customWidth="1"/>
    <col min="6" max="6" width="29.875" style="2" customWidth="1"/>
    <col min="7" max="7" width="8.75" style="2" customWidth="1"/>
    <col min="8" max="9" width="9" style="3"/>
    <col min="10" max="10" width="32.5" style="3" customWidth="1"/>
    <col min="11" max="14" width="24.25" style="3" customWidth="1"/>
    <col min="15" max="16" width="58.875" style="3" customWidth="1"/>
    <col min="17" max="43" width="9" style="3"/>
    <col min="44" max="16384" width="9" style="2"/>
  </cols>
  <sheetData>
    <row r="2" spans="2:6">
      <c r="B2" s="145" t="s">
        <v>343</v>
      </c>
      <c r="C2" s="146"/>
      <c r="D2" s="146"/>
      <c r="E2" s="146"/>
      <c r="F2" s="146"/>
    </row>
    <row r="3" spans="2:6">
      <c r="B3" s="147" t="s">
        <v>26</v>
      </c>
      <c r="C3" s="148" t="b">
        <v>0</v>
      </c>
      <c r="D3" s="146"/>
      <c r="E3" s="146"/>
      <c r="F3" s="146"/>
    </row>
    <row r="4" spans="2:6">
      <c r="B4" s="147" t="s">
        <v>27</v>
      </c>
      <c r="C4" s="148" t="b">
        <v>0</v>
      </c>
      <c r="D4" s="146"/>
      <c r="E4" s="146"/>
      <c r="F4" s="146"/>
    </row>
    <row r="5" spans="2:6" ht="16.5" thickBot="1">
      <c r="B5" s="149" t="s">
        <v>316</v>
      </c>
      <c r="C5" s="146">
        <f>COUNTIF(C3:C4,TRUE)</f>
        <v>0</v>
      </c>
      <c r="D5" s="146"/>
      <c r="E5" s="146"/>
      <c r="F5" s="146"/>
    </row>
    <row r="6" spans="2:6" ht="16.5" thickBot="1">
      <c r="B6" s="149" t="s">
        <v>294</v>
      </c>
      <c r="C6" s="150" t="str">
        <f>_xlfn.IFS(C5&gt;=2,"要確認",AND(C3=TRUE,C4=FALSE),"新規",AND(C3=FALSE,C4=TRUE),"変更",AND(C3=FALSE,C4=FALSE),"未選択")</f>
        <v>未選択</v>
      </c>
      <c r="D6" s="146"/>
      <c r="E6" s="146"/>
      <c r="F6" s="146"/>
    </row>
    <row r="7" spans="2:6">
      <c r="B7" s="149"/>
      <c r="C7" s="151"/>
      <c r="D7" s="146"/>
      <c r="E7" s="146"/>
      <c r="F7" s="146"/>
    </row>
    <row r="8" spans="2:6">
      <c r="B8" s="152" t="s">
        <v>303</v>
      </c>
      <c r="C8" s="485">
        <f>依頼書!H5</f>
        <v>0</v>
      </c>
      <c r="D8" s="485"/>
      <c r="E8" s="485"/>
      <c r="F8" s="485"/>
    </row>
    <row r="9" spans="2:6">
      <c r="B9" s="106"/>
    </row>
    <row r="10" spans="2:6">
      <c r="B10" s="145" t="s">
        <v>88</v>
      </c>
      <c r="C10" s="146"/>
      <c r="D10" s="146"/>
      <c r="E10" s="146"/>
      <c r="F10" s="146"/>
    </row>
    <row r="11" spans="2:6">
      <c r="B11" s="152" t="s">
        <v>295</v>
      </c>
      <c r="C11" s="148" t="b">
        <v>0</v>
      </c>
      <c r="D11" s="146"/>
      <c r="E11" s="146"/>
      <c r="F11" s="146"/>
    </row>
    <row r="12" spans="2:6">
      <c r="B12" s="152" t="s">
        <v>296</v>
      </c>
      <c r="C12" s="148" t="b">
        <v>0</v>
      </c>
      <c r="D12" s="146"/>
      <c r="E12" s="146"/>
      <c r="F12" s="146"/>
    </row>
    <row r="13" spans="2:6">
      <c r="B13" s="152" t="s">
        <v>297</v>
      </c>
      <c r="C13" s="148" t="b">
        <v>0</v>
      </c>
      <c r="D13" s="146"/>
      <c r="E13" s="146"/>
      <c r="F13" s="146"/>
    </row>
    <row r="14" spans="2:6">
      <c r="B14" s="152" t="s">
        <v>298</v>
      </c>
      <c r="C14" s="148" t="b">
        <v>0</v>
      </c>
      <c r="D14" s="146"/>
      <c r="E14" s="146"/>
      <c r="F14" s="146"/>
    </row>
    <row r="15" spans="2:6">
      <c r="B15" s="152" t="s">
        <v>299</v>
      </c>
      <c r="C15" s="148" t="b">
        <v>0</v>
      </c>
      <c r="D15" s="146"/>
      <c r="E15" s="146"/>
      <c r="F15" s="146"/>
    </row>
    <row r="16" spans="2:6">
      <c r="B16" s="152" t="s">
        <v>300</v>
      </c>
      <c r="C16" s="148" t="b">
        <v>0</v>
      </c>
      <c r="D16" s="146"/>
      <c r="E16" s="146"/>
      <c r="F16" s="146"/>
    </row>
    <row r="17" spans="2:10" ht="28.5">
      <c r="B17" s="152" t="s">
        <v>301</v>
      </c>
      <c r="C17" s="148" t="b">
        <v>0</v>
      </c>
      <c r="D17" s="146"/>
      <c r="E17" s="146"/>
      <c r="F17" s="146"/>
    </row>
    <row r="18" spans="2:10" ht="16.5" thickBot="1">
      <c r="B18" s="149" t="s">
        <v>316</v>
      </c>
      <c r="C18" s="146">
        <f>COUNTIF(C11:C17,TRUE)</f>
        <v>0</v>
      </c>
      <c r="D18" s="146"/>
      <c r="E18" s="146"/>
      <c r="F18" s="146"/>
    </row>
    <row r="19" spans="2:10" ht="31.5" customHeight="1" thickBot="1">
      <c r="B19" s="149" t="s">
        <v>302</v>
      </c>
      <c r="C19" s="150" t="str">
        <f>_xlfn.IFS(C18=0,"未選択",C18&gt;=2,"要確認",C11=TRUE,"常勤職員",C12=TRUE,"非常勤職員",C13=TRUE,"学生",C14=TRUE,"患者",C15=TRUE,"学外者",C16=TRUE,"受領代理人",C17=TRUE,"企業、団体等（個人事業主含む）")</f>
        <v>未選択</v>
      </c>
      <c r="D19" s="146"/>
      <c r="E19" s="146"/>
      <c r="F19" s="146"/>
    </row>
    <row r="20" spans="2:10" ht="16.5" thickBot="1">
      <c r="B20" s="149" t="s">
        <v>326</v>
      </c>
      <c r="C20" s="150" t="str">
        <f>_xlfn.IFS(C18=0,"未選択",C18&gt;=2,"要確認",C17=TRUE,"法人",OR(C11=TRUE,C12=TRUE,C13=TRUE,C14=TRUE,C15=TRUE,C16=TRUE),"個人")</f>
        <v>未選択</v>
      </c>
      <c r="D20" s="146"/>
      <c r="E20" s="146"/>
      <c r="F20" s="146"/>
    </row>
    <row r="23" spans="2:10">
      <c r="B23" s="106" t="s">
        <v>77</v>
      </c>
    </row>
    <row r="24" spans="2:10" ht="15.75" customHeight="1">
      <c r="B24" s="109" t="s">
        <v>633</v>
      </c>
      <c r="C24" s="494" t="str">
        <f>IF(依頼書!B43="",IF(依頼書!B8="","",依頼書!B8),依頼書!B43)</f>
        <v/>
      </c>
      <c r="D24" s="494"/>
      <c r="E24" s="494"/>
      <c r="F24" s="494"/>
      <c r="J24" s="308" t="s">
        <v>653</v>
      </c>
    </row>
    <row r="25" spans="2:10" ht="15.75" customHeight="1">
      <c r="B25" s="112" t="s">
        <v>304</v>
      </c>
      <c r="C25" s="495" t="str">
        <f>DBCS(C24)</f>
        <v/>
      </c>
      <c r="D25" s="495"/>
      <c r="E25" s="495"/>
      <c r="F25" s="495"/>
      <c r="J25" s="140" t="str">
        <f>IF(AND(EXACT(UPPER(C26),C26),EXACT(LOWER(C26),C26)),"無し","有り")</f>
        <v>無し</v>
      </c>
    </row>
    <row r="26" spans="2:10" ht="15.75" customHeight="1" thickBot="1">
      <c r="B26" s="112" t="s">
        <v>515</v>
      </c>
      <c r="C26" s="496" t="str">
        <f>IF(貼付用シート!D29="受領代理人","受領代理人　"&amp;処理用!C25,処理用!C25)</f>
        <v/>
      </c>
      <c r="D26" s="496"/>
      <c r="E26" s="496"/>
      <c r="F26" s="496"/>
    </row>
    <row r="27" spans="2:10" ht="72.75" customHeight="1" thickBot="1">
      <c r="B27" s="112" t="s">
        <v>654</v>
      </c>
      <c r="C27" s="497" t="str">
        <f>IF(C151=J158,C26,IF(J25="有り",UPPER(C26)&amp;"（"&amp;DBCS(C33)&amp;"）",C26))</f>
        <v/>
      </c>
      <c r="D27" s="486"/>
      <c r="E27" s="486"/>
      <c r="F27" s="487"/>
    </row>
    <row r="28" spans="2:10" ht="31.5" customHeight="1">
      <c r="B28" s="109" t="s">
        <v>388</v>
      </c>
      <c r="C28" s="493" t="str">
        <f>SUBSTITUTE(C25,"　","■")</f>
        <v/>
      </c>
      <c r="D28" s="493"/>
      <c r="E28" s="493"/>
      <c r="F28" s="493"/>
    </row>
    <row r="31" spans="2:10">
      <c r="B31" s="106" t="s">
        <v>344</v>
      </c>
    </row>
    <row r="32" spans="2:10" ht="15.75" customHeight="1" thickBot="1">
      <c r="B32" s="109" t="s">
        <v>633</v>
      </c>
      <c r="C32" s="494" t="str">
        <f>IF(依頼書!B44="",IF(依頼書!B9="","",依頼書!B9),依頼書!B44)</f>
        <v/>
      </c>
      <c r="D32" s="494"/>
      <c r="E32" s="494"/>
      <c r="F32" s="494"/>
    </row>
    <row r="33" spans="2:15" ht="15.75" customHeight="1" thickBot="1">
      <c r="B33" s="112" t="s">
        <v>384</v>
      </c>
      <c r="C33" s="490" t="str">
        <f>SUBSTITUTE(ASC(C32)," ","")</f>
        <v/>
      </c>
      <c r="D33" s="491"/>
      <c r="E33" s="491"/>
      <c r="F33" s="492"/>
    </row>
    <row r="34" spans="2:15" ht="31.5" customHeight="1">
      <c r="B34" s="109" t="s">
        <v>388</v>
      </c>
      <c r="C34" s="493" t="str">
        <f>SUBSTITUTE(C33,"　","■")</f>
        <v/>
      </c>
      <c r="D34" s="493"/>
      <c r="E34" s="493"/>
      <c r="F34" s="493"/>
    </row>
    <row r="35" spans="2:15" ht="31.5" customHeight="1">
      <c r="B35" s="131"/>
      <c r="C35" s="110"/>
      <c r="D35" s="110"/>
      <c r="E35" s="110"/>
      <c r="F35" s="110"/>
    </row>
    <row r="36" spans="2:15" ht="31.5" customHeight="1">
      <c r="B36" s="109" t="s">
        <v>443</v>
      </c>
      <c r="C36" s="489" t="str">
        <f>DBCS(C32)</f>
        <v/>
      </c>
      <c r="D36" s="489"/>
      <c r="E36" s="489"/>
      <c r="F36" s="489"/>
    </row>
    <row r="38" spans="2:15">
      <c r="B38" s="106" t="s">
        <v>389</v>
      </c>
      <c r="I38" s="3" t="s">
        <v>441</v>
      </c>
      <c r="J38" s="125" t="s">
        <v>438</v>
      </c>
      <c r="K38" s="129" t="s">
        <v>437</v>
      </c>
      <c r="L38" s="126"/>
      <c r="M38" s="126"/>
      <c r="N38" s="126"/>
      <c r="O38" s="126"/>
    </row>
    <row r="39" spans="2:15" ht="31.5">
      <c r="B39" s="111" t="s">
        <v>440</v>
      </c>
      <c r="C39" s="489" t="str">
        <f>O61</f>
        <v/>
      </c>
      <c r="D39" s="489"/>
      <c r="E39" s="489"/>
      <c r="F39" s="489"/>
      <c r="J39" s="138" t="s">
        <v>390</v>
      </c>
      <c r="K39" s="138" t="s">
        <v>391</v>
      </c>
      <c r="L39" s="138" t="s">
        <v>392</v>
      </c>
      <c r="M39" s="138" t="s">
        <v>393</v>
      </c>
      <c r="N39" s="138" t="s">
        <v>394</v>
      </c>
      <c r="O39" s="138" t="s">
        <v>395</v>
      </c>
    </row>
    <row r="40" spans="2:15">
      <c r="B40" s="111" t="s">
        <v>439</v>
      </c>
      <c r="C40" s="488" t="str">
        <f>LEFT(O61,20)</f>
        <v/>
      </c>
      <c r="D40" s="488"/>
      <c r="E40" s="488"/>
      <c r="F40" s="488"/>
      <c r="J40" s="127" t="s">
        <v>396</v>
      </c>
      <c r="K40" s="127" t="s">
        <v>397</v>
      </c>
      <c r="L40" s="127">
        <v>40</v>
      </c>
      <c r="M40" s="127"/>
      <c r="N40" s="127"/>
      <c r="O40" s="127" t="s">
        <v>655</v>
      </c>
    </row>
    <row r="41" spans="2:15">
      <c r="J41" s="127" t="s">
        <v>398</v>
      </c>
      <c r="K41" s="127" t="s">
        <v>399</v>
      </c>
      <c r="L41" s="127">
        <v>41</v>
      </c>
      <c r="M41" s="127" t="s">
        <v>400</v>
      </c>
      <c r="N41" s="127" t="str">
        <f t="shared" ref="N41:N59" si="0">",J"&amp;L41&amp;",K"&amp;L41&amp;")"</f>
        <v>,J41,K41)</v>
      </c>
      <c r="O41" s="127" t="str">
        <f>M41&amp;O40&amp;N41</f>
        <v>SUBSTITUTE（SUBSTITUTE(C27,J36,K36),J41,K41)</v>
      </c>
    </row>
    <row r="42" spans="2:15">
      <c r="J42" s="127" t="s">
        <v>401</v>
      </c>
      <c r="K42" s="127" t="s">
        <v>402</v>
      </c>
      <c r="L42" s="127">
        <v>42</v>
      </c>
      <c r="M42" s="127" t="s">
        <v>400</v>
      </c>
      <c r="N42" s="127" t="str">
        <f t="shared" si="0"/>
        <v>,J42,K42)</v>
      </c>
      <c r="O42" s="127" t="str">
        <f t="shared" ref="O42:O58" si="1">M42&amp;O41&amp;N42</f>
        <v>SUBSTITUTE（SUBSTITUTE（SUBSTITUTE(C27,J36,K36),J41,K41),J42,K42)</v>
      </c>
    </row>
    <row r="43" spans="2:15">
      <c r="B43" s="106" t="s">
        <v>345</v>
      </c>
      <c r="J43" s="127" t="s">
        <v>403</v>
      </c>
      <c r="K43" s="127" t="s">
        <v>404</v>
      </c>
      <c r="L43" s="127">
        <v>43</v>
      </c>
      <c r="M43" s="127" t="s">
        <v>400</v>
      </c>
      <c r="N43" s="127" t="str">
        <f t="shared" si="0"/>
        <v>,J43,K43)</v>
      </c>
      <c r="O43" s="127" t="str">
        <f t="shared" si="1"/>
        <v>SUBSTITUTE（SUBSTITUTE（SUBSTITUTE（SUBSTITUTE(C27,J36,K36),J41,K41),J42,K42),J43,K43)</v>
      </c>
    </row>
    <row r="44" spans="2:15">
      <c r="B44" s="132" t="s">
        <v>346</v>
      </c>
      <c r="C44" s="136" t="str">
        <f>依頼書!K10</f>
        <v/>
      </c>
      <c r="J44" s="127" t="s">
        <v>405</v>
      </c>
      <c r="K44" s="127" t="s">
        <v>406</v>
      </c>
      <c r="L44" s="127">
        <v>44</v>
      </c>
      <c r="M44" s="127" t="s">
        <v>400</v>
      </c>
      <c r="N44" s="127" t="str">
        <f t="shared" si="0"/>
        <v>,J44,K44)</v>
      </c>
      <c r="O44" s="127" t="str">
        <f t="shared" si="1"/>
        <v>SUBSTITUTE（SUBSTITUTE（SUBSTITUTE（SUBSTITUTE（SUBSTITUTE(C27,J36,K36),J41,K41),J42,K42),J43,K43),J44,K44)</v>
      </c>
    </row>
    <row r="45" spans="2:15">
      <c r="B45" s="111" t="s">
        <v>347</v>
      </c>
      <c r="C45" s="115" t="str">
        <f>TEXT(依頼書!K10,"yyyymmdd")</f>
        <v/>
      </c>
      <c r="J45" s="127" t="s">
        <v>407</v>
      </c>
      <c r="K45" s="127" t="s">
        <v>408</v>
      </c>
      <c r="L45" s="127">
        <v>45</v>
      </c>
      <c r="M45" s="127" t="s">
        <v>400</v>
      </c>
      <c r="N45" s="127" t="str">
        <f t="shared" si="0"/>
        <v>,J45,K45)</v>
      </c>
      <c r="O45" s="127" t="str">
        <f t="shared" si="1"/>
        <v>SUBSTITUTE（SUBSTITUTE（SUBSTITUTE（SUBSTITUTE（SUBSTITUTE（SUBSTITUTE(C27,J36,K36),J41,K41),J42,K42),J43,K43),J44,K44),J45,K45)</v>
      </c>
    </row>
    <row r="46" spans="2:15">
      <c r="B46" s="106"/>
      <c r="J46" s="127" t="s">
        <v>409</v>
      </c>
      <c r="K46" s="127" t="s">
        <v>410</v>
      </c>
      <c r="L46" s="127">
        <v>46</v>
      </c>
      <c r="M46" s="127" t="s">
        <v>400</v>
      </c>
      <c r="N46" s="127" t="str">
        <f t="shared" si="0"/>
        <v>,J46,K46)</v>
      </c>
      <c r="O46" s="127" t="str">
        <f t="shared" si="1"/>
        <v>SUBSTITUTE（SUBSTITUTE（SUBSTITUTE（SUBSTITUTE（SUBSTITUTE（SUBSTITUTE（SUBSTITUTE(C27,J36,K36),J41,K41),J42,K42),J43,K43),J44,K44),J45,K45),J46,K46)</v>
      </c>
    </row>
    <row r="47" spans="2:15">
      <c r="J47" s="127" t="s">
        <v>411</v>
      </c>
      <c r="K47" s="127" t="s">
        <v>412</v>
      </c>
      <c r="L47" s="127">
        <v>47</v>
      </c>
      <c r="M47" s="127" t="s">
        <v>400</v>
      </c>
      <c r="N47" s="127" t="str">
        <f t="shared" si="0"/>
        <v>,J47,K47)</v>
      </c>
      <c r="O47" s="127" t="str">
        <f t="shared" si="1"/>
        <v>SUBSTITUTE（SUBSTITUTE（SUBSTITUTE（SUBSTITUTE（SUBSTITUTE（SUBSTITUTE（SUBSTITUTE（SUBSTITUTE(C27,J36,K36),J41,K41),J42,K42),J43,K43),J44,K44),J45,K45),J46,K46),J47,K47)</v>
      </c>
    </row>
    <row r="48" spans="2:15">
      <c r="J48" s="127" t="s">
        <v>413</v>
      </c>
      <c r="K48" s="127" t="s">
        <v>414</v>
      </c>
      <c r="L48" s="127">
        <v>48</v>
      </c>
      <c r="M48" s="127" t="s">
        <v>400</v>
      </c>
      <c r="N48" s="127" t="str">
        <f t="shared" si="0"/>
        <v>,J48,K48)</v>
      </c>
      <c r="O48" s="127" t="str">
        <f t="shared" si="1"/>
        <v>SUBSTITUTE（SUBSTITUTE（SUBSTITUTE（SUBSTITUTE（SUBSTITUTE（SUBSTITUTE（SUBSTITUTE（SUBSTITUTE（SUBSTITUTE(C27,J36,K36),J41,K41),J42,K42),J43,K43),J44,K44),J45,K45),J46,K46),J47,K47),J48,K48)</v>
      </c>
    </row>
    <row r="49" spans="2:18">
      <c r="B49" s="106" t="s">
        <v>305</v>
      </c>
      <c r="J49" s="127" t="s">
        <v>415</v>
      </c>
      <c r="K49" s="127" t="s">
        <v>416</v>
      </c>
      <c r="L49" s="127">
        <v>49</v>
      </c>
      <c r="M49" s="127" t="s">
        <v>400</v>
      </c>
      <c r="N49" s="127" t="str">
        <f t="shared" si="0"/>
        <v>,J49,K49)</v>
      </c>
      <c r="O49" s="127" t="str">
        <f t="shared" si="1"/>
        <v>SUBSTITUTE（SUBSTITUTE（SUBSTITUTE（SUBSTITUTE（SUBSTITUTE（SUBSTITUTE（SUBSTITUTE（SUBSTITUTE（SUBSTITUTE（SUBSTITUTE(C27,J36,K36),J41,K41),J42,K42),J43,K43),J44,K44),J45,K45),J46,K46),J47,K47),J48,K48),J49,K49)</v>
      </c>
    </row>
    <row r="50" spans="2:18">
      <c r="B50" s="111" t="s">
        <v>306</v>
      </c>
      <c r="C50" s="115" t="str">
        <f>依頼書!B13&amp;"-"&amp;依頼書!F13</f>
        <v>-</v>
      </c>
      <c r="J50" s="127" t="s">
        <v>417</v>
      </c>
      <c r="K50" s="127" t="s">
        <v>418</v>
      </c>
      <c r="L50" s="127">
        <v>50</v>
      </c>
      <c r="M50" s="127" t="s">
        <v>400</v>
      </c>
      <c r="N50" s="127" t="str">
        <f t="shared" si="0"/>
        <v>,J50,K50)</v>
      </c>
      <c r="O50" s="127" t="str">
        <f t="shared" si="1"/>
        <v>SUBSTITUTE（SUBSTITUTE（SUBSTITUTE（SUBSTITUTE（SUBSTITUTE（SUBSTITUTE（SUBSTITUTE（SUBSTITUTE（SUBSTITUTE（SUBSTITUTE（SUBSTITUTE(C27,J36,K36),J41,K41),J42,K42),J43,K43),J44,K44),J45,K45),J46,K46),J47,K47),J48,K48),J49,K49),J50,K50)</v>
      </c>
    </row>
    <row r="51" spans="2:18">
      <c r="J51" s="127" t="s">
        <v>419</v>
      </c>
      <c r="K51" s="127" t="s">
        <v>420</v>
      </c>
      <c r="L51" s="127">
        <v>51</v>
      </c>
      <c r="M51" s="127" t="s">
        <v>400</v>
      </c>
      <c r="N51" s="127" t="str">
        <f t="shared" si="0"/>
        <v>,J51,K51)</v>
      </c>
      <c r="O51" s="127" t="str">
        <f t="shared" si="1"/>
        <v>SUBSTITUTE（SUBSTITUTE（SUBSTITUTE（SUBSTITUTE（SUBSTITUTE（SUBSTITUTE（SUBSTITUTE（SUBSTITUTE（SUBSTITUTE（SUBSTITUTE（SUBSTITUTE（SUBSTITUTE(C27,J36,K36),J41,K41),J42,K42),J43,K43),J44,K44),J45,K45),J46,K46),J47,K47),J48,K48),J49,K49),J50,K50),J51,K51)</v>
      </c>
    </row>
    <row r="52" spans="2:18">
      <c r="B52" s="106" t="s">
        <v>307</v>
      </c>
      <c r="J52" s="127" t="s">
        <v>421</v>
      </c>
      <c r="K52" s="127" t="s">
        <v>422</v>
      </c>
      <c r="L52" s="127">
        <v>52</v>
      </c>
      <c r="M52" s="127" t="s">
        <v>400</v>
      </c>
      <c r="N52" s="127" t="str">
        <f t="shared" si="0"/>
        <v>,J52,K52)</v>
      </c>
      <c r="O52" s="127" t="str">
        <f t="shared" si="1"/>
        <v>SUBSTITUTE（SUBSTITUTE（SUBSTITUTE（SUBSTITUTE（SUBSTITUTE（SUBSTITUTE（SUBSTITUTE（SUBSTITUTE（SUBSTITUTE（SUBSTITUTE（SUBSTITUTE（SUBSTITUTE（SUBSTITUTE(C27,J36,K36),J41,K41),J42,K42),J43,K43),J44,K44),J45,K45),J46,K46),J47,K47),J48,K48),J49,K49),J50,K50),J51,K51),J52,K52)</v>
      </c>
    </row>
    <row r="53" spans="2:18">
      <c r="B53" s="106"/>
      <c r="C53" s="113" t="s">
        <v>306</v>
      </c>
      <c r="D53" s="110" t="s">
        <v>311</v>
      </c>
      <c r="E53" s="113" t="s">
        <v>444</v>
      </c>
      <c r="F53" s="110"/>
      <c r="J53" s="127" t="s">
        <v>423</v>
      </c>
      <c r="K53" s="127" t="s">
        <v>424</v>
      </c>
      <c r="L53" s="127">
        <v>53</v>
      </c>
      <c r="M53" s="127" t="s">
        <v>400</v>
      </c>
      <c r="N53" s="127" t="str">
        <f t="shared" si="0"/>
        <v>,J53,K53)</v>
      </c>
      <c r="O53" s="127" t="str">
        <f t="shared" si="1"/>
        <v>SUBSTITUTE（SUBSTITUTE（SUBSTITUTE（SUBSTITUTE（SUBSTITUTE（SUBSTITUTE（SUBSTITUTE（SUBSTITUTE（SUBSTITUTE（SUBSTITUTE（SUBSTITUTE（SUBSTITUTE（SUBSTITUTE（SUBSTITUTE(C27,J36,K36),J41,K41),J42,K42),J43,K43),J44,K44),J45,K45),J46,K46),J47,K47),J48,K48),J49,K49),J50,K50),J51,K51),J52,K52),J53,K53)</v>
      </c>
    </row>
    <row r="54" spans="2:18">
      <c r="B54" s="111" t="s">
        <v>308</v>
      </c>
      <c r="C54" s="108" t="str">
        <f>IF(依頼書!J13="","",依頼書!J13)</f>
        <v/>
      </c>
      <c r="E54" s="115" t="str">
        <f>SUBSTITUTE(DBCS(C54),"−","－")</f>
        <v/>
      </c>
      <c r="J54" s="127" t="s">
        <v>425</v>
      </c>
      <c r="K54" s="127" t="s">
        <v>426</v>
      </c>
      <c r="L54" s="127">
        <v>54</v>
      </c>
      <c r="M54" s="127" t="s">
        <v>400</v>
      </c>
      <c r="N54" s="127" t="str">
        <f t="shared" si="0"/>
        <v>,J54,K54)</v>
      </c>
      <c r="O54" s="127" t="str">
        <f t="shared" si="1"/>
        <v>SUBSTITUTE（SUBSTITUTE（SUBSTITUTE（SUBSTITUTE（SUBSTITUTE（SUBSTITUTE（SUBSTITUTE（SUBSTITUTE（SUBSTITUTE（SUBSTITUTE（SUBSTITUTE（SUBSTITUTE（SUBSTITUTE（SUBSTITUTE（SUBSTITUTE(C27,J36,K36),J41,K41),J42,K42),J43,K43),J44,K44),J45,K45),J46,K46),J47,K47),J48,K48),J49,K49),J50,K50),J51,K51),J52,K52),J53,K53),J54,K54)</v>
      </c>
    </row>
    <row r="55" spans="2:18">
      <c r="B55" s="111" t="s">
        <v>37</v>
      </c>
      <c r="C55" s="108" t="str">
        <f>IF(依頼書!B15="","",依頼書!B15)</f>
        <v/>
      </c>
      <c r="E55" s="115" t="str">
        <f t="shared" ref="E55:E57" si="2">SUBSTITUTE(DBCS(C55),"−","－")</f>
        <v/>
      </c>
      <c r="J55" s="127" t="s">
        <v>427</v>
      </c>
      <c r="K55" s="127" t="s">
        <v>428</v>
      </c>
      <c r="L55" s="127">
        <v>55</v>
      </c>
      <c r="M55" s="127" t="s">
        <v>400</v>
      </c>
      <c r="N55" s="127" t="str">
        <f t="shared" si="0"/>
        <v>,J55,K55)</v>
      </c>
      <c r="O55" s="127" t="str">
        <f t="shared" si="1"/>
        <v>SUBSTITUTE（SUBSTITUTE（SUBSTITUTE（SUBSTITUTE（SUBSTITUTE（SUBSTITUTE（SUBSTITUTE（SUBSTITUTE（SUBSTITUTE（SUBSTITUTE（SUBSTITUTE（SUBSTITUTE（SUBSTITUTE（SUBSTITUTE（SUBSTITUTE（SUBSTITUTE(C27,J36,K36),J41,K41),J42,K42),J43,K43),J44,K44),J45,K45),J46,K46),J47,K47),J48,K48),J49,K49),J50,K50),J51,K51),J52,K52),J53,K53),J54,K54),J55,K55)</v>
      </c>
    </row>
    <row r="56" spans="2:18">
      <c r="B56" s="111" t="s">
        <v>309</v>
      </c>
      <c r="C56" s="108" t="str">
        <f>IF(依頼書!G15="","",依頼書!G15)</f>
        <v/>
      </c>
      <c r="E56" s="115" t="str">
        <f t="shared" si="2"/>
        <v/>
      </c>
      <c r="J56" s="127" t="s">
        <v>429</v>
      </c>
      <c r="K56" s="127" t="s">
        <v>430</v>
      </c>
      <c r="L56" s="127">
        <v>56</v>
      </c>
      <c r="M56" s="127" t="s">
        <v>400</v>
      </c>
      <c r="N56" s="127" t="str">
        <f t="shared" si="0"/>
        <v>,J56,K56)</v>
      </c>
      <c r="O56" s="127" t="str">
        <f t="shared" si="1"/>
        <v>SUBSTITUTE（SUBSTITUTE（SUBSTITUTE（SUBSTITUTE（SUBSTITUTE（SUBSTITUTE（SUBSTITUTE（SUBSTITUTE（SUBSTITUTE（SUBSTITUTE（SUBSTITUTE（SUBSTITUTE（SUBSTITUTE（SUBSTITUTE（SUBSTITUTE（SUBSTITUTE（SUBSTITUTE(C27,J36,K36),J41,K41),J42,K42),J43,K43),J44,K44),J45,K45),J46,K46),J47,K47),J48,K48),J49,K49),J50,K50),J51,K51),J52,K52),J53,K53),J54,K54),J55,K55),J56,K56)</v>
      </c>
    </row>
    <row r="57" spans="2:18">
      <c r="B57" s="111" t="s">
        <v>310</v>
      </c>
      <c r="C57" s="108" t="str">
        <f>IF(依頼書!M15="","",依頼書!M15)</f>
        <v/>
      </c>
      <c r="E57" s="115" t="str">
        <f t="shared" si="2"/>
        <v/>
      </c>
      <c r="J57" s="127" t="s">
        <v>431</v>
      </c>
      <c r="K57" s="127" t="s">
        <v>432</v>
      </c>
      <c r="L57" s="127">
        <v>57</v>
      </c>
      <c r="M57" s="127" t="s">
        <v>400</v>
      </c>
      <c r="N57" s="127" t="str">
        <f t="shared" si="0"/>
        <v>,J57,K57)</v>
      </c>
      <c r="O57" s="127" t="str">
        <f t="shared" si="1"/>
        <v>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v>
      </c>
    </row>
    <row r="58" spans="2:18" ht="47.25">
      <c r="B58" s="111" t="s">
        <v>312</v>
      </c>
      <c r="C58" s="114"/>
      <c r="E58" s="114"/>
      <c r="J58" s="127" t="s">
        <v>433</v>
      </c>
      <c r="K58" s="127" t="s">
        <v>434</v>
      </c>
      <c r="L58" s="127">
        <v>58</v>
      </c>
      <c r="M58" s="127" t="s">
        <v>400</v>
      </c>
      <c r="N58" s="127" t="str">
        <f t="shared" si="0"/>
        <v>,J58,K58)</v>
      </c>
      <c r="O58" s="127" t="str">
        <f t="shared" si="1"/>
        <v>SUBSTITUTE（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J58,K58)</v>
      </c>
    </row>
    <row r="59" spans="2:18">
      <c r="J59" s="127" t="s">
        <v>435</v>
      </c>
      <c r="K59" s="127" t="s">
        <v>436</v>
      </c>
      <c r="L59" s="127">
        <v>59</v>
      </c>
      <c r="M59" s="127" t="s">
        <v>400</v>
      </c>
      <c r="N59" s="127" t="str">
        <f t="shared" si="0"/>
        <v>,J59,K59)</v>
      </c>
      <c r="O59" s="128" t="str">
        <f>M59&amp;O58&amp;N59</f>
        <v>SUBSTITUTE（SUBSTITUTE（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J58,K58),J59,K59)</v>
      </c>
    </row>
    <row r="60" spans="2:18" ht="16.5" thickBot="1">
      <c r="N60" s="126"/>
      <c r="O60" s="126" t="s">
        <v>442</v>
      </c>
    </row>
    <row r="61" spans="2:18" ht="16.5" thickBot="1">
      <c r="B61" s="106" t="s">
        <v>313</v>
      </c>
      <c r="N61" s="130" t="s">
        <v>391</v>
      </c>
      <c r="O61" s="486" t="str">
        <f>SUBSTITUTE(SUBSTITUTE(SUBSTITUTE(SUBSTITUTE(SUBSTITUTE(SUBSTITUTE(SUBSTITUTE(SUBSTITUTE(SUBSTITUTE(SUBSTITUTE(SUBSTITUTE(SUBSTITUTE(SUBSTITUTE(SUBSTITUTE(SUBSTITUTE(SUBSTITUTE(SUBSTITUTE(SUBSTITUTE(SUBSTITUTE(SUBSTITUTE(C27,J40,K40),J41,K41),J42,K42),J43,K43),J44,K44),J45,K45),J46,K46),J47,K47),J48,K48),J49,K49),J50,K50),J51,K51),J52,K52),J53,K53),J54,K54),J55,K55),J56,K56),J57,K57),J58,K58),J59,K59)</f>
        <v/>
      </c>
      <c r="P61" s="486"/>
      <c r="Q61" s="486"/>
      <c r="R61" s="487"/>
    </row>
    <row r="62" spans="2:18">
      <c r="B62" s="111" t="s">
        <v>306</v>
      </c>
      <c r="C62" s="108" t="str">
        <f>IF(依頼書!B16="","",依頼書!B16)</f>
        <v/>
      </c>
    </row>
    <row r="63" spans="2:18">
      <c r="B63" s="111" t="s">
        <v>445</v>
      </c>
      <c r="C63" s="115" t="str">
        <f>ASC(C62)</f>
        <v/>
      </c>
    </row>
    <row r="65" spans="2:15">
      <c r="B65" s="106" t="s">
        <v>314</v>
      </c>
    </row>
    <row r="66" spans="2:15">
      <c r="B66" s="111" t="s">
        <v>306</v>
      </c>
      <c r="C66" s="108" t="str">
        <f>IF(依頼書!B17="","",依頼書!B17)</f>
        <v/>
      </c>
    </row>
    <row r="67" spans="2:15">
      <c r="B67" s="111" t="s">
        <v>445</v>
      </c>
      <c r="C67" s="115" t="str">
        <f>ASC(C66)</f>
        <v/>
      </c>
    </row>
    <row r="69" spans="2:15">
      <c r="B69" s="106" t="s">
        <v>315</v>
      </c>
    </row>
    <row r="70" spans="2:15">
      <c r="B70" s="111" t="s">
        <v>306</v>
      </c>
      <c r="C70" s="108" t="str">
        <f>IF(依頼書!K17="","",依頼書!K17)</f>
        <v/>
      </c>
    </row>
    <row r="71" spans="2:15">
      <c r="B71" s="111" t="s">
        <v>445</v>
      </c>
      <c r="C71" s="115" t="str">
        <f>ASC(C70)</f>
        <v/>
      </c>
    </row>
    <row r="73" spans="2:15">
      <c r="J73" s="117" t="s">
        <v>483</v>
      </c>
    </row>
    <row r="74" spans="2:15">
      <c r="B74" s="106" t="s">
        <v>287</v>
      </c>
      <c r="J74" s="139" t="s">
        <v>492</v>
      </c>
      <c r="K74" s="139" t="s">
        <v>484</v>
      </c>
      <c r="L74" s="139" t="s">
        <v>485</v>
      </c>
      <c r="M74" s="139" t="s">
        <v>486</v>
      </c>
      <c r="N74" s="139" t="s">
        <v>289</v>
      </c>
      <c r="O74" s="139" t="s">
        <v>487</v>
      </c>
    </row>
    <row r="75" spans="2:15">
      <c r="B75" s="111" t="s">
        <v>303</v>
      </c>
      <c r="C75" s="108" t="str">
        <f>IF(依頼書!K19="","",依頼書!K19)</f>
        <v/>
      </c>
      <c r="J75" s="140" t="s">
        <v>481</v>
      </c>
      <c r="K75" s="140">
        <v>9998</v>
      </c>
      <c r="L75" s="140">
        <v>991</v>
      </c>
      <c r="M75" s="140" t="s">
        <v>499</v>
      </c>
      <c r="N75" s="140">
        <v>9999999</v>
      </c>
      <c r="O75" s="140" t="s">
        <v>490</v>
      </c>
    </row>
    <row r="76" spans="2:15">
      <c r="B76" s="132" t="s">
        <v>317</v>
      </c>
      <c r="C76" s="134" t="str">
        <f>ASC(C75)</f>
        <v/>
      </c>
      <c r="J76" s="140" t="s">
        <v>482</v>
      </c>
      <c r="K76" s="140">
        <v>9998</v>
      </c>
      <c r="L76" s="140">
        <v>992</v>
      </c>
      <c r="M76" s="140" t="s">
        <v>499</v>
      </c>
      <c r="N76" s="140">
        <v>9999999</v>
      </c>
      <c r="O76" s="140" t="s">
        <v>491</v>
      </c>
    </row>
    <row r="77" spans="2:15" ht="16.5" thickBot="1">
      <c r="B77" s="132" t="s">
        <v>473</v>
      </c>
      <c r="C77" s="134" t="str">
        <f>REPT("0",4-LEN(C76))&amp;C76</f>
        <v>0000</v>
      </c>
    </row>
    <row r="78" spans="2:15" ht="16.5" thickBot="1">
      <c r="B78" s="133" t="s">
        <v>480</v>
      </c>
      <c r="C78" s="135" t="str">
        <f>IF(C134="銀行振込",C77,K75)</f>
        <v>0000</v>
      </c>
    </row>
    <row r="80" spans="2:15">
      <c r="B80" s="106" t="s">
        <v>288</v>
      </c>
    </row>
    <row r="81" spans="2:11">
      <c r="B81" s="111" t="s">
        <v>306</v>
      </c>
      <c r="C81" s="108" t="str">
        <f>IF(依頼書!K20="","",依頼書!K20)</f>
        <v/>
      </c>
    </row>
    <row r="82" spans="2:11">
      <c r="B82" s="132" t="s">
        <v>317</v>
      </c>
      <c r="C82" s="134" t="str">
        <f>ASC(C81)</f>
        <v/>
      </c>
    </row>
    <row r="83" spans="2:11" ht="16.5" thickBot="1">
      <c r="B83" s="132" t="s">
        <v>474</v>
      </c>
      <c r="C83" s="134" t="str">
        <f>REPT("0",3-LEN(C82))&amp;C82</f>
        <v>000</v>
      </c>
    </row>
    <row r="84" spans="2:11" ht="16.5" thickBot="1">
      <c r="B84" s="133" t="s">
        <v>489</v>
      </c>
      <c r="C84" s="135" t="str">
        <f>_xlfn.IFS(C134="窓口払",L75,C134="口座引落",L76,C134="銀行振込",C83)</f>
        <v>000</v>
      </c>
    </row>
    <row r="86" spans="2:11">
      <c r="B86" s="106" t="s">
        <v>488</v>
      </c>
      <c r="J86" s="117" t="s">
        <v>486</v>
      </c>
    </row>
    <row r="87" spans="2:11" ht="16.5" thickBot="1">
      <c r="B87" s="132" t="s">
        <v>306</v>
      </c>
      <c r="C87" s="134" t="str">
        <f>依頼書!AI21</f>
        <v>未選択</v>
      </c>
      <c r="J87" s="139" t="s">
        <v>500</v>
      </c>
      <c r="K87" s="139" t="s">
        <v>501</v>
      </c>
    </row>
    <row r="88" spans="2:11" ht="32.25" thickBot="1">
      <c r="B88" s="133" t="s">
        <v>506</v>
      </c>
      <c r="C88" s="135" t="e">
        <f>_xlfn.IFS(OR(C134="口座引落",C134="窓口払"),K90,C87="普通",K88,C87="当座",K89,C87="要確認",K91)</f>
        <v>#N/A</v>
      </c>
      <c r="J88" s="140" t="s">
        <v>493</v>
      </c>
      <c r="K88" s="140" t="s">
        <v>496</v>
      </c>
    </row>
    <row r="89" spans="2:11">
      <c r="J89" s="140" t="s">
        <v>494</v>
      </c>
      <c r="K89" s="140" t="s">
        <v>497</v>
      </c>
    </row>
    <row r="90" spans="2:11">
      <c r="J90" s="140" t="s">
        <v>495</v>
      </c>
      <c r="K90" s="140" t="s">
        <v>498</v>
      </c>
    </row>
    <row r="91" spans="2:11">
      <c r="B91" s="106" t="s">
        <v>289</v>
      </c>
      <c r="J91" s="140" t="s">
        <v>504</v>
      </c>
      <c r="K91" s="140" t="s">
        <v>504</v>
      </c>
    </row>
    <row r="92" spans="2:11">
      <c r="B92" s="111" t="s">
        <v>303</v>
      </c>
      <c r="C92" s="116">
        <f>依頼書!B22</f>
        <v>0</v>
      </c>
    </row>
    <row r="93" spans="2:11">
      <c r="B93" s="111" t="s">
        <v>317</v>
      </c>
      <c r="C93" s="108" t="str">
        <f>ASC(C92)</f>
        <v>0</v>
      </c>
    </row>
    <row r="94" spans="2:11" ht="16.5" thickBot="1">
      <c r="B94" s="132" t="s">
        <v>477</v>
      </c>
      <c r="C94" s="134" t="str">
        <f>REPT("0",7-LEN(C93))&amp;C93</f>
        <v>0000000</v>
      </c>
    </row>
    <row r="95" spans="2:11" ht="16.5" thickBot="1">
      <c r="B95" s="133" t="s">
        <v>480</v>
      </c>
      <c r="C95" s="135" t="str">
        <f>_xlfn.IFS(C134="窓口払",N75,C134="口座引落",N76,C134="銀行振込",C94)</f>
        <v>0000000</v>
      </c>
    </row>
    <row r="97" spans="2:16" ht="51.75" customHeight="1">
      <c r="B97" s="106" t="s">
        <v>318</v>
      </c>
    </row>
    <row r="98" spans="2:16" ht="51.75" customHeight="1">
      <c r="B98" s="111" t="s">
        <v>303</v>
      </c>
      <c r="C98" s="108" t="str">
        <f>IF(依頼書!B24="","",依頼書!B24)</f>
        <v/>
      </c>
      <c r="J98" s="117" t="s">
        <v>478</v>
      </c>
    </row>
    <row r="99" spans="2:16" ht="51.75" customHeight="1">
      <c r="B99" s="111" t="s">
        <v>319</v>
      </c>
      <c r="C99" s="108" t="str">
        <f>LEFT(ASC(C98),30)</f>
        <v/>
      </c>
      <c r="I99" s="3" t="s">
        <v>441</v>
      </c>
      <c r="J99" s="138" t="s">
        <v>446</v>
      </c>
      <c r="K99" s="138" t="s">
        <v>447</v>
      </c>
      <c r="L99" s="138" t="s">
        <v>392</v>
      </c>
      <c r="M99" s="138" t="s">
        <v>393</v>
      </c>
      <c r="N99" s="138" t="s">
        <v>394</v>
      </c>
      <c r="O99" s="138" t="s">
        <v>395</v>
      </c>
      <c r="P99" s="138" t="s">
        <v>395</v>
      </c>
    </row>
    <row r="100" spans="2:16" ht="16.5" thickBot="1">
      <c r="B100" s="132" t="s">
        <v>472</v>
      </c>
      <c r="C100" s="134" t="str">
        <f>O112</f>
        <v/>
      </c>
      <c r="J100" s="127" t="s">
        <v>448</v>
      </c>
      <c r="K100" s="127" t="s">
        <v>449</v>
      </c>
      <c r="L100" s="127">
        <v>100</v>
      </c>
      <c r="M100" s="127"/>
      <c r="N100" s="127"/>
      <c r="O100" s="127" t="s">
        <v>656</v>
      </c>
      <c r="P100" s="127" t="s">
        <v>595</v>
      </c>
    </row>
    <row r="101" spans="2:16" ht="33" customHeight="1" thickBot="1">
      <c r="B101" s="133" t="s">
        <v>505</v>
      </c>
      <c r="C101" s="135" t="str">
        <f>_xlfn.IFS(C134="窓口払",O75,C134="口座引落",O76,C134="銀行振込",C100)</f>
        <v/>
      </c>
      <c r="J101" s="127" t="s">
        <v>450</v>
      </c>
      <c r="K101" s="127" t="s">
        <v>451</v>
      </c>
      <c r="L101" s="127">
        <v>101</v>
      </c>
      <c r="M101" s="127" t="s">
        <v>400</v>
      </c>
      <c r="N101" s="127" t="str">
        <f t="shared" ref="N101:N110" si="3">",J"&amp;L101&amp;",K"&amp;L101&amp;")"</f>
        <v>,J101,K101)</v>
      </c>
      <c r="O101" s="127" t="str">
        <f>M101&amp;O100&amp;N101</f>
        <v>SUBSTITUTE（SUBSTITUTE(C99,J99,K99),J101,K101)</v>
      </c>
      <c r="P101" s="127" t="str">
        <f>M101&amp;P100&amp;N101</f>
        <v>SUBSTITUTE（SUBSTITUTE(C105,J99,K99),J101,K101)</v>
      </c>
    </row>
    <row r="102" spans="2:16">
      <c r="J102" s="127" t="s">
        <v>452</v>
      </c>
      <c r="K102" s="127" t="s">
        <v>453</v>
      </c>
      <c r="L102" s="127">
        <v>102</v>
      </c>
      <c r="M102" s="127" t="s">
        <v>400</v>
      </c>
      <c r="N102" s="127" t="str">
        <f t="shared" si="3"/>
        <v>,J102,K102)</v>
      </c>
      <c r="O102" s="127" t="str">
        <f t="shared" ref="O102:O108" si="4">M102&amp;O101&amp;N102</f>
        <v>SUBSTITUTE（SUBSTITUTE（SUBSTITUTE(C99,J99,K99),J101,K101),J102,K102)</v>
      </c>
      <c r="P102" s="127" t="str">
        <f>M102&amp;P101&amp;N102</f>
        <v>SUBSTITUTE（SUBSTITUTE（SUBSTITUTE(C105,J99,K99),J101,K101),J102,K102)</v>
      </c>
    </row>
    <row r="103" spans="2:16">
      <c r="J103" s="127" t="s">
        <v>454</v>
      </c>
      <c r="K103" s="127" t="s">
        <v>455</v>
      </c>
      <c r="L103" s="127">
        <v>103</v>
      </c>
      <c r="M103" s="127" t="s">
        <v>400</v>
      </c>
      <c r="N103" s="127" t="str">
        <f t="shared" si="3"/>
        <v>,J103,K103)</v>
      </c>
      <c r="O103" s="127" t="str">
        <f t="shared" si="4"/>
        <v>SUBSTITUTE（SUBSTITUTE（SUBSTITUTE（SUBSTITUTE(C99,J99,K99),J101,K101),J102,K102),J103,K103)</v>
      </c>
      <c r="P103" s="127" t="str">
        <f>M103&amp;P102&amp;N103</f>
        <v>SUBSTITUTE（SUBSTITUTE（SUBSTITUTE（SUBSTITUTE(C105,J99,K99),J101,K101),J102,K102),J103,K103)</v>
      </c>
    </row>
    <row r="104" spans="2:16">
      <c r="B104" s="117" t="s">
        <v>586</v>
      </c>
      <c r="J104" s="127" t="s">
        <v>456</v>
      </c>
      <c r="K104" s="127" t="s">
        <v>457</v>
      </c>
      <c r="L104" s="127">
        <v>104</v>
      </c>
      <c r="M104" s="127" t="s">
        <v>400</v>
      </c>
      <c r="N104" s="127" t="str">
        <f t="shared" si="3"/>
        <v>,J104,K104)</v>
      </c>
      <c r="O104" s="127" t="str">
        <f t="shared" si="4"/>
        <v>SUBSTITUTE（SUBSTITUTE（SUBSTITUTE（SUBSTITUTE（SUBSTITUTE(C99,J99,K99),J101,K101),J102,K102),J103,K103),J104,K104)</v>
      </c>
      <c r="P104" s="127" t="str">
        <f t="shared" ref="P104:P110" si="5">M104&amp;P103&amp;N104</f>
        <v>SUBSTITUTE（SUBSTITUTE（SUBSTITUTE（SUBSTITUTE（SUBSTITUTE(C105,J99,K99),J101,K101),J102,K102),J103,K103),J104,K104)</v>
      </c>
    </row>
    <row r="105" spans="2:16">
      <c r="B105" s="111" t="s">
        <v>587</v>
      </c>
      <c r="C105" s="108" t="str">
        <f>貼付用シート!D53</f>
        <v/>
      </c>
      <c r="J105" s="127" t="s">
        <v>458</v>
      </c>
      <c r="K105" s="127" t="s">
        <v>459</v>
      </c>
      <c r="L105" s="127">
        <v>105</v>
      </c>
      <c r="M105" s="127" t="s">
        <v>400</v>
      </c>
      <c r="N105" s="127" t="str">
        <f t="shared" si="3"/>
        <v>,J105,K105)</v>
      </c>
      <c r="O105" s="127" t="str">
        <f t="shared" si="4"/>
        <v>SUBSTITUTE（SUBSTITUTE（SUBSTITUTE（SUBSTITUTE（SUBSTITUTE（SUBSTITUTE(C99,J99,K99),J101,K101),J102,K102),J103,K103),J104,K104),J105,K105)</v>
      </c>
      <c r="P105" s="127" t="str">
        <f>M105&amp;P104&amp;N105</f>
        <v>SUBSTITUTE（SUBSTITUTE（SUBSTITUTE（SUBSTITUTE（SUBSTITUTE（SUBSTITUTE(C105,J99,K99),J101,K101),J102,K102),J103,K103),J104,K104),J105,K105)</v>
      </c>
    </row>
    <row r="106" spans="2:16" ht="31.5">
      <c r="B106" s="111" t="s">
        <v>319</v>
      </c>
      <c r="C106" s="108" t="str">
        <f>LEFT(ASC(C105),30)</f>
        <v/>
      </c>
      <c r="J106" s="127" t="s">
        <v>460</v>
      </c>
      <c r="K106" s="127" t="s">
        <v>461</v>
      </c>
      <c r="L106" s="127">
        <v>106</v>
      </c>
      <c r="M106" s="127" t="s">
        <v>400</v>
      </c>
      <c r="N106" s="127" t="str">
        <f t="shared" si="3"/>
        <v>,J106,K106)</v>
      </c>
      <c r="O106" s="127" t="str">
        <f t="shared" si="4"/>
        <v>SUBSTITUTE（SUBSTITUTE（SUBSTITUTE（SUBSTITUTE（SUBSTITUTE（SUBSTITUTE（SUBSTITUTE(C99,J99,K99),J101,K101),J102,K102),J103,K103),J104,K104),J105,K105),J106,K106)</v>
      </c>
      <c r="P106" s="127" t="str">
        <f t="shared" si="5"/>
        <v>SUBSTITUTE（SUBSTITUTE（SUBSTITUTE（SUBSTITUTE（SUBSTITUTE（SUBSTITUTE（SUBSTITUTE(C105,J99,K99),J101,K101),J102,K102),J103,K103),J104,K104),J105,K105),J106,K106)</v>
      </c>
    </row>
    <row r="107" spans="2:16">
      <c r="B107" s="111" t="s">
        <v>589</v>
      </c>
      <c r="C107" s="115" t="str">
        <f>P112</f>
        <v/>
      </c>
      <c r="J107" s="127" t="s">
        <v>462</v>
      </c>
      <c r="K107" s="127" t="s">
        <v>463</v>
      </c>
      <c r="L107" s="127">
        <v>107</v>
      </c>
      <c r="M107" s="127" t="s">
        <v>400</v>
      </c>
      <c r="N107" s="127" t="str">
        <f t="shared" si="3"/>
        <v>,J107,K107)</v>
      </c>
      <c r="O107" s="127" t="str">
        <f t="shared" si="4"/>
        <v>SUBSTITUTE（SUBSTITUTE（SUBSTITUTE（SUBSTITUTE（SUBSTITUTE（SUBSTITUTE（SUBSTITUTE（SUBSTITUTE(C99,J99,K99),J101,K101),J102,K102),J103,K103),J104,K104),J105,K105),J106,K106),J107,K107)</v>
      </c>
      <c r="P107" s="127" t="str">
        <f t="shared" si="5"/>
        <v>SUBSTITUTE（SUBSTITUTE（SUBSTITUTE（SUBSTITUTE（SUBSTITUTE（SUBSTITUTE（SUBSTITUTE（SUBSTITUTE(C105,J99,K99),J101,K101),J102,K102),J103,K103),J104,K104),J105,K105),J106,K106),J107,K107)</v>
      </c>
    </row>
    <row r="108" spans="2:16" ht="47.25">
      <c r="B108" s="111" t="s">
        <v>590</v>
      </c>
      <c r="C108" s="182" t="str">
        <f>SUBSTITUTE(C107," ","■")</f>
        <v/>
      </c>
      <c r="J108" s="127" t="s">
        <v>464</v>
      </c>
      <c r="K108" s="127" t="s">
        <v>465</v>
      </c>
      <c r="L108" s="127">
        <v>108</v>
      </c>
      <c r="M108" s="127" t="s">
        <v>400</v>
      </c>
      <c r="N108" s="127" t="str">
        <f t="shared" si="3"/>
        <v>,J108,K108)</v>
      </c>
      <c r="O108" s="127" t="str">
        <f t="shared" si="4"/>
        <v>SUBSTITUTE（SUBSTITUTE（SUBSTITUTE（SUBSTITUTE（SUBSTITUTE（SUBSTITUTE（SUBSTITUTE（SUBSTITUTE（SUBSTITUTE(C99,J99,K99),J101,K101),J102,K102),J103,K103),J104,K104),J105,K105),J106,K106),J107,K107),J108,K108)</v>
      </c>
      <c r="P108" s="127" t="str">
        <f t="shared" si="5"/>
        <v>SUBSTITUTE（SUBSTITUTE（SUBSTITUTE（SUBSTITUTE（SUBSTITUTE（SUBSTITUTE（SUBSTITUTE（SUBSTITUTE（SUBSTITUTE(C105,J99,K99),J101,K101),J102,K102),J103,K103),J104,K104),J105,K105),J106,K106),J107,K107),J108,K108)</v>
      </c>
    </row>
    <row r="109" spans="2:16">
      <c r="J109" s="127" t="s">
        <v>466</v>
      </c>
      <c r="K109" s="127" t="s">
        <v>467</v>
      </c>
      <c r="L109" s="127">
        <v>109</v>
      </c>
      <c r="M109" s="127" t="s">
        <v>400</v>
      </c>
      <c r="N109" s="127" t="str">
        <f t="shared" si="3"/>
        <v>,J109,K109)</v>
      </c>
      <c r="O109" s="127" t="str">
        <f>M109&amp;O108&amp;N109</f>
        <v>SUBSTITUTE（SUBSTITUTE（SUBSTITUTE（SUBSTITUTE（SUBSTITUTE（SUBSTITUTE（SUBSTITUTE（SUBSTITUTE（SUBSTITUTE（SUBSTITUTE(C99,J99,K99),J101,K101),J102,K102),J103,K103),J104,K104),J105,K105),J106,K106),J107,K107),J108,K108),J109,K109)</v>
      </c>
      <c r="P109" s="127" t="str">
        <f t="shared" si="5"/>
        <v>SUBSTITUTE（SUBSTITUTE（SUBSTITUTE（SUBSTITUTE（SUBSTITUTE（SUBSTITUTE（SUBSTITUTE（SUBSTITUTE（SUBSTITUTE（SUBSTITUTE(C105,J99,K99),J101,K101),J102,K102),J103,K103),J104,K104),J105,K105),J106,K106),J107,K107),J108,K108),J109,K109)</v>
      </c>
    </row>
    <row r="110" spans="2:16">
      <c r="J110" s="127" t="s">
        <v>468</v>
      </c>
      <c r="K110" s="127" t="s">
        <v>469</v>
      </c>
      <c r="L110" s="127">
        <v>110</v>
      </c>
      <c r="M110" s="127" t="s">
        <v>400</v>
      </c>
      <c r="N110" s="127" t="str">
        <f t="shared" si="3"/>
        <v>,J110,K110)</v>
      </c>
      <c r="O110" s="128" t="str">
        <f>M110&amp;O109&amp;N110</f>
        <v>SUBSTITUTE（SUBSTITUTE（SUBSTITUTE（SUBSTITUTE（SUBSTITUTE（SUBSTITUTE（SUBSTITUTE（SUBSTITUTE（SUBSTITUTE（SUBSTITUTE（SUBSTITUTE(C99,J99,K99),J101,K101),J102,K102),J103,K103),J104,K104),J105,K105),J106,K106),J107,K107),J108,K108),J109,K109),J110,K110)</v>
      </c>
      <c r="P110" s="128" t="str">
        <f t="shared" si="5"/>
        <v>SUBSTITUTE（SUBSTITUTE（SUBSTITUTE（SUBSTITUTE（SUBSTITUTE（SUBSTITUTE（SUBSTITUTE（SUBSTITUTE（SUBSTITUTE（SUBSTITUTE（SUBSTITUTE(C105,J99,K99),J101,K101),J102,K102),J103,K103),J104,K104),J105,K105),J106,K106),J107,K107),J108,K108),J109,K109),J110,K110)</v>
      </c>
    </row>
    <row r="111" spans="2:16" ht="16.5" thickBot="1">
      <c r="J111" s="126"/>
      <c r="K111" s="126"/>
      <c r="L111" s="126"/>
      <c r="M111" s="126"/>
      <c r="N111" s="126"/>
      <c r="O111" s="126" t="s">
        <v>470</v>
      </c>
      <c r="P111" s="126" t="s">
        <v>470</v>
      </c>
    </row>
    <row r="112" spans="2:16" ht="17.25" thickBot="1">
      <c r="J112" s="126"/>
      <c r="K112" s="126"/>
      <c r="L112" s="126"/>
      <c r="M112" s="126"/>
      <c r="N112" s="181" t="s">
        <v>588</v>
      </c>
      <c r="O112" s="137" t="str">
        <f>SUBSTITUTE(SUBSTITUTE(SUBSTITUTE(SUBSTITUTE(SUBSTITUTE(SUBSTITUTE(SUBSTITUTE(SUBSTITUTE(SUBSTITUTE(SUBSTITUTE(SUBSTITUTE(C99,J100,K100),J101,K101),J102,K102),J103,K103),J104,K104),J105,K105),J106,K106),J107,K107),J108,K108),J109,K109),J110,K110)</f>
        <v/>
      </c>
      <c r="P112" s="137" t="str">
        <f>SUBSTITUTE(SUBSTITUTE(SUBSTITUTE(SUBSTITUTE(SUBSTITUTE(SUBSTITUTE(SUBSTITUTE(SUBSTITUTE(SUBSTITUTE(SUBSTITUTE(SUBSTITUTE(C106,J100,K100),J101,K101),J102,K102),J103,K103),J104,K104),J105,K105),J106,K106),J107,K107),J108,K108),J109,K109),J110,K110)</f>
        <v/>
      </c>
    </row>
    <row r="119" spans="2:5">
      <c r="B119" s="106" t="s">
        <v>327</v>
      </c>
    </row>
    <row r="120" spans="2:5">
      <c r="B120" s="109" t="s">
        <v>328</v>
      </c>
      <c r="C120" s="108" t="str">
        <f>貼付用シート!D55</f>
        <v>未選択</v>
      </c>
    </row>
    <row r="122" spans="2:5">
      <c r="B122" s="106" t="s">
        <v>329</v>
      </c>
      <c r="D122" s="2" t="s">
        <v>338</v>
      </c>
      <c r="E122" s="107" t="s">
        <v>335</v>
      </c>
    </row>
    <row r="123" spans="2:5">
      <c r="B123" s="109" t="s">
        <v>330</v>
      </c>
      <c r="C123" s="108" t="str">
        <f>IF(依頼書!F33="","",依頼書!F33)</f>
        <v/>
      </c>
      <c r="E123" s="115" t="str">
        <f>IF(C120="メール必要",C123,"")</f>
        <v/>
      </c>
    </row>
    <row r="124" spans="2:5">
      <c r="B124" s="109" t="s">
        <v>331</v>
      </c>
      <c r="C124" s="108" t="str">
        <f>IF(依頼書!F34="","",依頼書!F34)</f>
        <v/>
      </c>
      <c r="E124" s="115" t="str">
        <f>IF(C120="メール必要",C124,"")</f>
        <v/>
      </c>
    </row>
    <row r="125" spans="2:5">
      <c r="B125" s="109" t="s">
        <v>332</v>
      </c>
      <c r="C125" s="108" t="str">
        <f>IF(依頼書!F35="","",依頼書!F35)</f>
        <v/>
      </c>
      <c r="E125" s="115" t="str">
        <f>IF(C120="メール必要",C125,"")</f>
        <v/>
      </c>
    </row>
    <row r="127" spans="2:5">
      <c r="B127" s="106" t="s">
        <v>333</v>
      </c>
    </row>
    <row r="128" spans="2:5">
      <c r="B128" s="109" t="s">
        <v>333</v>
      </c>
      <c r="C128" s="108" t="str">
        <f>IF(依頼書!B36="","",依頼書!B36)</f>
        <v/>
      </c>
    </row>
    <row r="129" spans="2:6">
      <c r="B129" s="109" t="s">
        <v>337</v>
      </c>
      <c r="C129" s="108" t="str">
        <f>ASC(C128)</f>
        <v/>
      </c>
    </row>
    <row r="130" spans="2:6" ht="28.5">
      <c r="B130" s="109" t="s">
        <v>336</v>
      </c>
      <c r="C130" s="115" t="str">
        <f>SUBSTITUTE(SUBSTITUTE(C129," ",""),"-","-")</f>
        <v/>
      </c>
    </row>
    <row r="133" spans="2:6">
      <c r="B133" s="106" t="s">
        <v>339</v>
      </c>
    </row>
    <row r="134" spans="2:6">
      <c r="B134" s="142" t="s">
        <v>502</v>
      </c>
      <c r="C134" s="141" t="str">
        <f>依頼書!AJ42</f>
        <v>銀行振込</v>
      </c>
    </row>
    <row r="135" spans="2:6" ht="15.75" customHeight="1"/>
    <row r="136" spans="2:6" ht="29.25" customHeight="1"/>
    <row r="137" spans="2:6" ht="29.25" customHeight="1">
      <c r="B137" s="106" t="s">
        <v>341</v>
      </c>
    </row>
    <row r="138" spans="2:6" ht="29.25" customHeight="1">
      <c r="B138" s="111" t="s">
        <v>303</v>
      </c>
      <c r="C138" s="489">
        <f>依頼書!B43</f>
        <v>0</v>
      </c>
      <c r="D138" s="489"/>
      <c r="E138" s="489"/>
      <c r="F138" s="489"/>
    </row>
    <row r="139" spans="2:6">
      <c r="B139" s="111" t="s">
        <v>479</v>
      </c>
      <c r="C139" s="488" t="str">
        <f>DBCS(C138)</f>
        <v>０</v>
      </c>
      <c r="D139" s="488"/>
      <c r="E139" s="488"/>
      <c r="F139" s="488"/>
    </row>
    <row r="140" spans="2:6" ht="28.5">
      <c r="B140" s="109" t="s">
        <v>388</v>
      </c>
      <c r="C140" s="493" t="str">
        <f>SUBSTITUTE(C139,"　","■")</f>
        <v>０</v>
      </c>
      <c r="D140" s="493"/>
      <c r="E140" s="493"/>
      <c r="F140" s="493"/>
    </row>
    <row r="141" spans="2:6" ht="28.5" customHeight="1"/>
    <row r="142" spans="2:6" ht="28.5" customHeight="1">
      <c r="B142" s="106" t="s">
        <v>342</v>
      </c>
    </row>
    <row r="143" spans="2:6" ht="28.5" customHeight="1">
      <c r="B143" s="111" t="s">
        <v>303</v>
      </c>
      <c r="C143" s="489">
        <f>依頼書!B44</f>
        <v>0</v>
      </c>
      <c r="D143" s="489"/>
      <c r="E143" s="489"/>
      <c r="F143" s="489"/>
    </row>
    <row r="144" spans="2:6">
      <c r="B144" s="109" t="s">
        <v>384</v>
      </c>
      <c r="C144" s="488" t="str">
        <f>SUBSTITUTE(ASC(C143)," ","")</f>
        <v>0</v>
      </c>
      <c r="D144" s="488"/>
      <c r="E144" s="488"/>
      <c r="F144" s="488"/>
    </row>
    <row r="145" spans="2:14" ht="28.5">
      <c r="B145" s="109" t="s">
        <v>388</v>
      </c>
      <c r="C145" s="489" t="str">
        <f>SUBSTITUTE(C144,"　","■")</f>
        <v>0</v>
      </c>
      <c r="D145" s="489"/>
      <c r="E145" s="489"/>
      <c r="F145" s="489"/>
    </row>
    <row r="149" spans="2:14" ht="31.5">
      <c r="B149" s="106" t="s">
        <v>516</v>
      </c>
      <c r="C149" s="2" t="s">
        <v>541</v>
      </c>
    </row>
    <row r="150" spans="2:14">
      <c r="B150" s="106"/>
    </row>
    <row r="151" spans="2:14" ht="31.5" customHeight="1">
      <c r="B151" s="111" t="s">
        <v>519</v>
      </c>
      <c r="C151" s="108" t="str">
        <f>貼付用シート!D29</f>
        <v>東京科学大学の学生</v>
      </c>
      <c r="I151" s="3" t="s">
        <v>533</v>
      </c>
      <c r="J151" s="153" t="s">
        <v>519</v>
      </c>
      <c r="K151" s="153" t="s">
        <v>522</v>
      </c>
      <c r="L151" s="154" t="s">
        <v>528</v>
      </c>
      <c r="M151" s="154" t="s">
        <v>521</v>
      </c>
      <c r="N151" s="154" t="s">
        <v>529</v>
      </c>
    </row>
    <row r="152" spans="2:14" ht="31.5" customHeight="1">
      <c r="B152" s="111" t="s">
        <v>522</v>
      </c>
      <c r="C152" s="108" t="str">
        <f>貼付用シート!D54</f>
        <v>未選択</v>
      </c>
      <c r="J152" s="140" t="s">
        <v>295</v>
      </c>
      <c r="K152" s="140" t="s">
        <v>523</v>
      </c>
      <c r="L152" s="140" t="s">
        <v>127</v>
      </c>
      <c r="M152" s="140" t="s">
        <v>116</v>
      </c>
      <c r="N152" s="140" t="s">
        <v>530</v>
      </c>
    </row>
    <row r="153" spans="2:14">
      <c r="B153" s="2" t="s">
        <v>544</v>
      </c>
      <c r="J153" s="140" t="s">
        <v>296</v>
      </c>
      <c r="K153" s="140" t="s">
        <v>523</v>
      </c>
      <c r="L153" s="140" t="s">
        <v>127</v>
      </c>
      <c r="M153" s="140" t="s">
        <v>116</v>
      </c>
      <c r="N153" s="140" t="s">
        <v>530</v>
      </c>
    </row>
    <row r="154" spans="2:14">
      <c r="B154" s="157" t="s">
        <v>518</v>
      </c>
      <c r="C154" s="115" t="str">
        <f>IF(OR(C151=J152,C151=J153),L152,L154)</f>
        <v>1：一般</v>
      </c>
      <c r="J154" s="140" t="s">
        <v>542</v>
      </c>
      <c r="K154" s="140" t="s">
        <v>523</v>
      </c>
      <c r="L154" s="140" t="s">
        <v>117</v>
      </c>
      <c r="M154" s="140" t="s">
        <v>165</v>
      </c>
      <c r="N154" s="140" t="s">
        <v>530</v>
      </c>
    </row>
    <row r="155" spans="2:14">
      <c r="B155" s="157" t="s">
        <v>517</v>
      </c>
      <c r="C155" s="115" t="str">
        <f>_xlfn.IFS(OR(C151=J152,C151=J153),M152,OR(C151=J154,C151=J155,C151=J156,C151=J157),M154,AND(C151=J158,C152=K158),M158,C152=K159,M159,C152=K160,M160,C152=K161,M161,C152=K162,M162,C152=K163,M163,C151=J164,M164)</f>
        <v>50：個人</v>
      </c>
      <c r="J155" s="140" t="s">
        <v>298</v>
      </c>
      <c r="K155" s="140" t="s">
        <v>523</v>
      </c>
      <c r="L155" s="140" t="s">
        <v>117</v>
      </c>
      <c r="M155" s="140" t="s">
        <v>165</v>
      </c>
      <c r="N155" s="140" t="s">
        <v>530</v>
      </c>
    </row>
    <row r="156" spans="2:14">
      <c r="B156" s="157" t="s">
        <v>522</v>
      </c>
      <c r="C156" s="115" t="str">
        <f>_xlfn.IFS(C152=K159,N159,C152=K160,N160,TRUE,N152)</f>
        <v>3：その他</v>
      </c>
      <c r="J156" s="140" t="s">
        <v>514</v>
      </c>
      <c r="K156" s="140" t="s">
        <v>523</v>
      </c>
      <c r="L156" s="140" t="s">
        <v>117</v>
      </c>
      <c r="M156" s="140" t="s">
        <v>165</v>
      </c>
      <c r="N156" s="140" t="s">
        <v>530</v>
      </c>
    </row>
    <row r="157" spans="2:14">
      <c r="J157" s="140" t="s">
        <v>300</v>
      </c>
      <c r="K157" s="140" t="s">
        <v>523</v>
      </c>
      <c r="L157" s="140" t="s">
        <v>117</v>
      </c>
      <c r="M157" s="140" t="s">
        <v>165</v>
      </c>
      <c r="N157" s="140" t="s">
        <v>530</v>
      </c>
    </row>
    <row r="158" spans="2:14">
      <c r="J158" s="140" t="s">
        <v>301</v>
      </c>
      <c r="K158" s="140" t="s">
        <v>597</v>
      </c>
      <c r="L158" s="140"/>
      <c r="M158" s="140" t="s">
        <v>597</v>
      </c>
      <c r="N158" s="140"/>
    </row>
    <row r="159" spans="2:14">
      <c r="J159" s="140" t="s">
        <v>301</v>
      </c>
      <c r="K159" s="140" t="s">
        <v>321</v>
      </c>
      <c r="L159" s="140" t="s">
        <v>117</v>
      </c>
      <c r="M159" s="140" t="s">
        <v>524</v>
      </c>
      <c r="N159" s="140" t="s">
        <v>531</v>
      </c>
    </row>
    <row r="160" spans="2:14">
      <c r="J160" s="140" t="s">
        <v>520</v>
      </c>
      <c r="K160" s="140" t="s">
        <v>322</v>
      </c>
      <c r="L160" s="140" t="s">
        <v>117</v>
      </c>
      <c r="M160" s="140" t="s">
        <v>525</v>
      </c>
      <c r="N160" s="140" t="s">
        <v>532</v>
      </c>
    </row>
    <row r="161" spans="2:14">
      <c r="J161" s="140" t="s">
        <v>520</v>
      </c>
      <c r="K161" s="140" t="s">
        <v>323</v>
      </c>
      <c r="L161" s="140" t="s">
        <v>117</v>
      </c>
      <c r="M161" s="140" t="s">
        <v>526</v>
      </c>
      <c r="N161" s="140" t="s">
        <v>530</v>
      </c>
    </row>
    <row r="162" spans="2:14">
      <c r="J162" s="140" t="s">
        <v>520</v>
      </c>
      <c r="K162" s="140" t="s">
        <v>324</v>
      </c>
      <c r="L162" s="140" t="s">
        <v>117</v>
      </c>
      <c r="M162" s="140" t="s">
        <v>526</v>
      </c>
      <c r="N162" s="140" t="s">
        <v>530</v>
      </c>
    </row>
    <row r="163" spans="2:14">
      <c r="J163" s="140" t="s">
        <v>520</v>
      </c>
      <c r="K163" s="140" t="s">
        <v>325</v>
      </c>
      <c r="L163" s="140" t="s">
        <v>117</v>
      </c>
      <c r="M163" s="140" t="s">
        <v>527</v>
      </c>
      <c r="N163" s="140" t="s">
        <v>530</v>
      </c>
    </row>
    <row r="164" spans="2:14">
      <c r="J164" s="140" t="s">
        <v>597</v>
      </c>
      <c r="K164" s="140"/>
      <c r="L164" s="140"/>
      <c r="M164" s="140" t="s">
        <v>598</v>
      </c>
      <c r="N164" s="140"/>
    </row>
    <row r="167" spans="2:14">
      <c r="B167" s="111" t="s">
        <v>546</v>
      </c>
      <c r="C167" s="108" t="str">
        <f>IF(依頼書!B42="","",依頼書!B42)</f>
        <v/>
      </c>
      <c r="I167" s="3" t="s">
        <v>550</v>
      </c>
      <c r="J167" s="153" t="s">
        <v>283</v>
      </c>
      <c r="K167" s="158" t="s">
        <v>545</v>
      </c>
    </row>
    <row r="168" spans="2:14">
      <c r="B168" s="111" t="s">
        <v>547</v>
      </c>
      <c r="C168" s="108" t="str">
        <f>ASC(REPT("0",10-LEN(C167))&amp;C167)</f>
        <v>0000000000</v>
      </c>
      <c r="J168" s="140" t="s">
        <v>295</v>
      </c>
      <c r="K168" s="140" t="str">
        <f>"0"&amp;貼付用シート!D37&amp;"5"</f>
        <v>05</v>
      </c>
      <c r="L168" s="3" t="s">
        <v>548</v>
      </c>
    </row>
    <row r="169" spans="2:14">
      <c r="J169" s="140" t="s">
        <v>296</v>
      </c>
      <c r="K169" s="140" t="str">
        <f>"0"&amp;貼付用シート!D37&amp;"5"</f>
        <v>05</v>
      </c>
      <c r="L169" s="3" t="s">
        <v>548</v>
      </c>
    </row>
    <row r="170" spans="2:14">
      <c r="B170" s="157" t="s">
        <v>545</v>
      </c>
      <c r="C170" s="115" t="str">
        <f>INDEX(J168:K175,MATCH(C151,J168:J175,),2)</f>
        <v>00</v>
      </c>
      <c r="J170" s="140" t="s">
        <v>542</v>
      </c>
      <c r="K170" s="140" t="str">
        <f>"00"&amp;貼付用シート!D38</f>
        <v>00</v>
      </c>
      <c r="L170" s="3" t="s">
        <v>549</v>
      </c>
    </row>
    <row r="171" spans="2:14">
      <c r="J171" s="140" t="s">
        <v>298</v>
      </c>
      <c r="K171" s="140" t="str">
        <f>IF(C167="","要採番／既存コード確認",C168)</f>
        <v>要採番／既存コード確認</v>
      </c>
    </row>
    <row r="172" spans="2:14">
      <c r="J172" s="140" t="s">
        <v>514</v>
      </c>
      <c r="K172" s="140" t="str">
        <f>IF(C167="","要採番／既存コード確認",C168)</f>
        <v>要採番／既存コード確認</v>
      </c>
    </row>
    <row r="173" spans="2:14">
      <c r="J173" s="140" t="s">
        <v>300</v>
      </c>
      <c r="K173" s="140" t="str">
        <f>IF(C167="","要採番／既存コード確認",C168)</f>
        <v>要採番／既存コード確認</v>
      </c>
    </row>
    <row r="174" spans="2:14">
      <c r="J174" s="140" t="s">
        <v>301</v>
      </c>
      <c r="K174" s="140" t="str">
        <f>IF(C167="","要採番／既存コード確認",C168)</f>
        <v>要採番／既存コード確認</v>
      </c>
    </row>
    <row r="175" spans="2:14">
      <c r="J175" s="140" t="s">
        <v>597</v>
      </c>
      <c r="K175" s="140" t="s">
        <v>598</v>
      </c>
    </row>
  </sheetData>
  <mergeCells count="19">
    <mergeCell ref="C145:F145"/>
    <mergeCell ref="C139:F139"/>
    <mergeCell ref="C138:F138"/>
    <mergeCell ref="C140:F140"/>
    <mergeCell ref="C143:F143"/>
    <mergeCell ref="C144:F144"/>
    <mergeCell ref="C8:F8"/>
    <mergeCell ref="O61:R61"/>
    <mergeCell ref="C40:F40"/>
    <mergeCell ref="C39:F39"/>
    <mergeCell ref="C36:F36"/>
    <mergeCell ref="C33:F33"/>
    <mergeCell ref="C34:F34"/>
    <mergeCell ref="C24:F24"/>
    <mergeCell ref="C25:F25"/>
    <mergeCell ref="C28:F28"/>
    <mergeCell ref="C32:F32"/>
    <mergeCell ref="C26:F26"/>
    <mergeCell ref="C27:F27"/>
  </mergeCells>
  <phoneticPr fontId="1"/>
  <hyperlinks>
    <hyperlink ref="K38" r:id="rId1" xr:uid="{272E675B-68F7-457B-B4E8-F0080EE1D066}"/>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13C7-D6D3-486A-9644-6F58BAD382D1}">
  <sheetPr codeName="Sheet2">
    <tabColor theme="8" tint="0.59999389629810485"/>
  </sheetPr>
  <dimension ref="A2:C46"/>
  <sheetViews>
    <sheetView workbookViewId="0">
      <selection activeCell="F106" sqref="F106"/>
    </sheetView>
  </sheetViews>
  <sheetFormatPr defaultColWidth="9" defaultRowHeight="15.75"/>
  <cols>
    <col min="1" max="1" width="9" style="3"/>
    <col min="2" max="2" width="57.25" style="3" customWidth="1"/>
    <col min="3" max="3" width="28.875" style="3" customWidth="1"/>
    <col min="4" max="16384" width="9" style="3"/>
  </cols>
  <sheetData>
    <row r="2" spans="1:3">
      <c r="B2" s="6" t="s">
        <v>96</v>
      </c>
    </row>
    <row r="3" spans="1:3">
      <c r="B3" s="3" t="s">
        <v>97</v>
      </c>
    </row>
    <row r="4" spans="1:3">
      <c r="B4" s="3" t="s">
        <v>100</v>
      </c>
      <c r="C4" s="3" t="s">
        <v>98</v>
      </c>
    </row>
    <row r="5" spans="1:3">
      <c r="C5" s="3" t="s">
        <v>99</v>
      </c>
    </row>
    <row r="7" spans="1:3" ht="31.5">
      <c r="A7" s="3" t="s">
        <v>558</v>
      </c>
      <c r="B7" s="2" t="s">
        <v>103</v>
      </c>
      <c r="C7" s="3" t="s">
        <v>101</v>
      </c>
    </row>
    <row r="8" spans="1:3">
      <c r="C8" s="3" t="s">
        <v>102</v>
      </c>
    </row>
    <row r="10" spans="1:3" ht="58.15" customHeight="1">
      <c r="A10" s="3" t="s">
        <v>558</v>
      </c>
      <c r="B10" s="2" t="s">
        <v>575</v>
      </c>
    </row>
    <row r="11" spans="1:3" ht="76.900000000000006" customHeight="1">
      <c r="A11" s="3" t="s">
        <v>558</v>
      </c>
      <c r="B11" s="2" t="s">
        <v>593</v>
      </c>
    </row>
    <row r="14" spans="1:3">
      <c r="B14" s="189" t="s">
        <v>574</v>
      </c>
    </row>
    <row r="15" spans="1:3">
      <c r="B15" s="189" t="s">
        <v>573</v>
      </c>
    </row>
    <row r="17" spans="1:2">
      <c r="A17" s="3" t="s">
        <v>558</v>
      </c>
      <c r="B17" s="3" t="s">
        <v>334</v>
      </c>
    </row>
    <row r="20" spans="1:2">
      <c r="A20" s="3" t="s">
        <v>558</v>
      </c>
      <c r="B20" s="3" t="s">
        <v>340</v>
      </c>
    </row>
    <row r="24" spans="1:2">
      <c r="A24" s="3" t="s">
        <v>558</v>
      </c>
      <c r="B24" s="3" t="s">
        <v>471</v>
      </c>
    </row>
    <row r="29" spans="1:2">
      <c r="A29" s="3" t="s">
        <v>630</v>
      </c>
      <c r="B29" s="3" t="s">
        <v>503</v>
      </c>
    </row>
    <row r="31" spans="1:2" ht="14.65" customHeight="1"/>
    <row r="32" spans="1:2">
      <c r="A32" s="3" t="s">
        <v>558</v>
      </c>
      <c r="B32" s="3" t="s">
        <v>577</v>
      </c>
    </row>
    <row r="33" spans="1:3">
      <c r="A33" s="3" t="s">
        <v>558</v>
      </c>
      <c r="B33" s="3" t="s">
        <v>576</v>
      </c>
    </row>
    <row r="35" spans="1:3">
      <c r="A35" s="3" t="s">
        <v>558</v>
      </c>
      <c r="B35" s="3" t="s">
        <v>570</v>
      </c>
    </row>
    <row r="36" spans="1:3">
      <c r="A36" s="3" t="s">
        <v>558</v>
      </c>
      <c r="B36" s="3" t="s">
        <v>571</v>
      </c>
    </row>
    <row r="38" spans="1:3">
      <c r="A38" s="3" t="s">
        <v>630</v>
      </c>
      <c r="B38" s="3" t="s">
        <v>572</v>
      </c>
    </row>
    <row r="40" spans="1:3">
      <c r="A40" s="3" t="s">
        <v>558</v>
      </c>
      <c r="B40" s="3" t="s">
        <v>626</v>
      </c>
    </row>
    <row r="42" spans="1:3">
      <c r="A42" s="3" t="s">
        <v>645</v>
      </c>
      <c r="B42" s="3" t="s">
        <v>631</v>
      </c>
    </row>
    <row r="43" spans="1:3">
      <c r="A43" s="3" t="s">
        <v>645</v>
      </c>
      <c r="B43" s="3" t="s">
        <v>640</v>
      </c>
      <c r="C43" s="3" t="s">
        <v>646</v>
      </c>
    </row>
    <row r="45" spans="1:3" ht="44.25" customHeight="1">
      <c r="A45" s="3" t="s">
        <v>657</v>
      </c>
      <c r="B45" s="2" t="s">
        <v>652</v>
      </c>
    </row>
    <row r="46" spans="1:3" ht="44.25" customHeight="1"/>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依頼書</vt:lpstr>
      <vt:lpstr>貼付用シート</vt:lpstr>
      <vt:lpstr>記入例【職員】 </vt:lpstr>
      <vt:lpstr>記入例【学生】</vt:lpstr>
      <vt:lpstr>記入例【学外者】</vt:lpstr>
      <vt:lpstr>記入例【受領代理人】</vt:lpstr>
      <vt:lpstr>記入例【企業、団体等】</vt:lpstr>
      <vt:lpstr>処理用</vt:lpstr>
      <vt:lpstr>開発メモ</vt:lpstr>
      <vt:lpstr>リスト_IPK</vt:lpstr>
      <vt:lpstr>リスト_様式</vt:lpstr>
      <vt:lpstr>依頼書!Print_Area</vt:lpstr>
      <vt:lpstr>記入例【学外者】!Print_Area</vt:lpstr>
      <vt:lpstr>記入例【学生】!Print_Area</vt:lpstr>
      <vt:lpstr>'記入例【企業、団体等】'!Print_Area</vt:lpstr>
      <vt:lpstr>記入例【受領代理人】!Print_Area</vt:lpstr>
      <vt:lpstr>'記入例【職員】 '!Print_Area</vt:lpstr>
      <vt:lpstr>貼付用シート!Print_Area</vt:lpstr>
    </vt:vector>
  </TitlesOfParts>
  <Manager/>
  <Company>tmd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tmd</dc:creator>
  <cp:keywords/>
  <dc:description/>
  <cp:lastModifiedBy>Administrator</cp:lastModifiedBy>
  <cp:revision/>
  <cp:lastPrinted>2025-03-05T06:22:43Z</cp:lastPrinted>
  <dcterms:created xsi:type="dcterms:W3CDTF">2014-09-03T05:57:58Z</dcterms:created>
  <dcterms:modified xsi:type="dcterms:W3CDTF">2025-04-14T01:48:12Z</dcterms:modified>
  <cp:category/>
  <cp:contentStatus/>
</cp:coreProperties>
</file>